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att\OneDrive\デスクトップ\"/>
    </mc:Choice>
  </mc:AlternateContent>
  <xr:revisionPtr revIDLastSave="0" documentId="13_ncr:1_{0D02C3F9-DD7A-49D7-B07C-66F43DA432C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収支シミュレーションシート" sheetId="27" r:id="rId1"/>
    <sheet name="入力例" sheetId="28" r:id="rId2"/>
    <sheet name="機械１台、月132着" sheetId="5" state="hidden" r:id="rId3"/>
    <sheet name="自社収支" sheetId="4" state="hidden" r:id="rId4"/>
    <sheet name="機械２台、月264着" sheetId="6" state="hidden" r:id="rId5"/>
    <sheet name="機械2０台、月〇〇着" sheetId="8" state="hidden" r:id="rId6"/>
    <sheet name="機械３台、月396着" sheetId="7" state="hidden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28" l="1"/>
  <c r="G13" i="28" s="1"/>
  <c r="I11" i="28"/>
  <c r="I12" i="28" s="1"/>
  <c r="H11" i="28"/>
  <c r="H12" i="28" s="1"/>
  <c r="G11" i="28"/>
  <c r="F11" i="28"/>
  <c r="F12" i="28" s="1"/>
  <c r="E11" i="28"/>
  <c r="E12" i="28" s="1"/>
  <c r="F11" i="27"/>
  <c r="F12" i="27" s="1"/>
  <c r="F13" i="27" s="1"/>
  <c r="G11" i="27"/>
  <c r="G12" i="27" s="1"/>
  <c r="G13" i="27" s="1"/>
  <c r="H11" i="27"/>
  <c r="H12" i="27" s="1"/>
  <c r="H13" i="27" s="1"/>
  <c r="I11" i="27"/>
  <c r="I12" i="27" s="1"/>
  <c r="I13" i="27" s="1"/>
  <c r="E11" i="27"/>
  <c r="E12" i="27" s="1"/>
  <c r="E13" i="27" s="1"/>
  <c r="F13" i="28" l="1"/>
  <c r="F14" i="28"/>
  <c r="F15" i="28" s="1"/>
  <c r="E13" i="28"/>
  <c r="E14" i="28" s="1"/>
  <c r="E15" i="28" s="1"/>
  <c r="H14" i="28"/>
  <c r="H15" i="28" s="1"/>
  <c r="H13" i="28"/>
  <c r="I13" i="28"/>
  <c r="I14" i="28" s="1"/>
  <c r="I15" i="28" s="1"/>
  <c r="G14" i="28"/>
  <c r="G15" i="28" s="1"/>
  <c r="I14" i="27"/>
  <c r="I15" i="27" s="1"/>
  <c r="E14" i="27"/>
  <c r="E15" i="27" s="1"/>
  <c r="H14" i="27"/>
  <c r="H15" i="27" s="1"/>
  <c r="G14" i="27"/>
  <c r="G15" i="27" s="1"/>
  <c r="F14" i="27"/>
  <c r="F15" i="27" s="1"/>
  <c r="F19" i="5" l="1"/>
  <c r="F32" i="7"/>
  <c r="F69" i="8" l="1"/>
  <c r="F68" i="8"/>
  <c r="F67" i="8"/>
  <c r="F65" i="8"/>
  <c r="F64" i="8"/>
  <c r="F63" i="8"/>
  <c r="F62" i="8"/>
  <c r="F61" i="8"/>
  <c r="F60" i="8"/>
  <c r="E59" i="8"/>
  <c r="F59" i="8" s="1"/>
  <c r="C21" i="8"/>
  <c r="F32" i="8" s="1"/>
  <c r="C20" i="8"/>
  <c r="F19" i="8"/>
  <c r="C14" i="8"/>
  <c r="F13" i="8"/>
  <c r="F14" i="8" s="1"/>
  <c r="F20" i="8" l="1"/>
  <c r="F73" i="8"/>
  <c r="F48" i="8" s="1"/>
  <c r="F21" i="8"/>
  <c r="F22" i="8" s="1"/>
  <c r="F24" i="8"/>
  <c r="F25" i="8" s="1"/>
  <c r="F68" i="7"/>
  <c r="F67" i="7"/>
  <c r="F66" i="7"/>
  <c r="F64" i="7"/>
  <c r="F63" i="7"/>
  <c r="F62" i="7"/>
  <c r="F61" i="7"/>
  <c r="F60" i="7"/>
  <c r="F59" i="7"/>
  <c r="E58" i="7"/>
  <c r="F58" i="7" s="1"/>
  <c r="C21" i="7"/>
  <c r="C20" i="7"/>
  <c r="F19" i="7"/>
  <c r="C14" i="7"/>
  <c r="F13" i="7"/>
  <c r="F14" i="7" s="1"/>
  <c r="F68" i="6"/>
  <c r="F67" i="6"/>
  <c r="F66" i="6"/>
  <c r="F64" i="6"/>
  <c r="F63" i="6"/>
  <c r="F62" i="6"/>
  <c r="F61" i="6"/>
  <c r="F60" i="6"/>
  <c r="F59" i="6"/>
  <c r="E58" i="6"/>
  <c r="F58" i="6" s="1"/>
  <c r="F32" i="6"/>
  <c r="C21" i="6"/>
  <c r="C20" i="6"/>
  <c r="F19" i="6"/>
  <c r="C14" i="6"/>
  <c r="F13" i="6"/>
  <c r="F14" i="6" s="1"/>
  <c r="F68" i="5"/>
  <c r="F67" i="5"/>
  <c r="F66" i="5"/>
  <c r="F64" i="5"/>
  <c r="F63" i="5"/>
  <c r="F62" i="5"/>
  <c r="F61" i="5"/>
  <c r="F60" i="5"/>
  <c r="F59" i="5"/>
  <c r="E58" i="5"/>
  <c r="F58" i="5" s="1"/>
  <c r="F32" i="5"/>
  <c r="C21" i="5"/>
  <c r="C20" i="5"/>
  <c r="F20" i="5" s="1"/>
  <c r="F21" i="5" s="1"/>
  <c r="C14" i="5"/>
  <c r="F13" i="5"/>
  <c r="F14" i="5" s="1"/>
  <c r="F20" i="6" l="1"/>
  <c r="F21" i="6" s="1"/>
  <c r="F22" i="6" s="1"/>
  <c r="F20" i="7"/>
  <c r="F24" i="7" s="1"/>
  <c r="F72" i="5"/>
  <c r="F47" i="5" s="1"/>
  <c r="F72" i="6"/>
  <c r="F47" i="6" s="1"/>
  <c r="F72" i="7"/>
  <c r="F47" i="7" s="1"/>
  <c r="F39" i="8"/>
  <c r="F37" i="8"/>
  <c r="F36" i="8"/>
  <c r="F24" i="6"/>
  <c r="F25" i="6" s="1"/>
  <c r="F21" i="7"/>
  <c r="F22" i="7" s="1"/>
  <c r="F25" i="7"/>
  <c r="F24" i="5"/>
  <c r="F25" i="5" s="1"/>
  <c r="F22" i="5"/>
  <c r="G18" i="4"/>
  <c r="E25" i="4" s="1"/>
  <c r="C33" i="4" s="1"/>
  <c r="D13" i="4"/>
  <c r="F38" i="7" l="1"/>
  <c r="F35" i="7"/>
  <c r="F40" i="7" s="1"/>
  <c r="F54" i="7" s="1"/>
  <c r="F41" i="8"/>
  <c r="F46" i="8"/>
  <c r="F52" i="8" s="1"/>
  <c r="F55" i="8" s="1"/>
  <c r="F36" i="7"/>
  <c r="F45" i="7" s="1"/>
  <c r="F51" i="7" s="1"/>
  <c r="F38" i="6"/>
  <c r="F36" i="6"/>
  <c r="F45" i="6" s="1"/>
  <c r="F51" i="6" s="1"/>
  <c r="F35" i="6"/>
  <c r="F38" i="5"/>
  <c r="F36" i="5"/>
  <c r="F45" i="5" s="1"/>
  <c r="F51" i="5" s="1"/>
  <c r="F35" i="5"/>
  <c r="C34" i="4"/>
  <c r="H37" i="4"/>
  <c r="H34" i="4"/>
  <c r="F40" i="6" l="1"/>
  <c r="F54" i="6" s="1"/>
  <c r="F40" i="5"/>
  <c r="F54" i="5" s="1"/>
  <c r="H35" i="4"/>
  <c r="H36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33" i="4"/>
  <c r="C88" i="4"/>
  <c r="C89" i="4"/>
  <c r="C90" i="4"/>
  <c r="C91" i="4"/>
  <c r="C92" i="4"/>
  <c r="C93" i="4"/>
  <c r="C94" i="4"/>
  <c r="C82" i="4"/>
  <c r="C83" i="4"/>
  <c r="C84" i="4"/>
  <c r="C85" i="4"/>
  <c r="C86" i="4"/>
  <c r="C87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G7" i="4"/>
  <c r="G6" i="4"/>
  <c r="F7" i="4"/>
  <c r="E12" i="4" s="1"/>
  <c r="F6" i="4"/>
  <c r="E11" i="4" s="1"/>
  <c r="E13" i="4" l="1"/>
  <c r="H6" i="4"/>
  <c r="H7" i="4"/>
  <c r="F12" i="4" s="1"/>
  <c r="E18" i="4" l="1"/>
  <c r="F11" i="4"/>
  <c r="F13" i="4" s="1"/>
  <c r="A25" i="4"/>
  <c r="C25" i="4" s="1"/>
  <c r="D33" i="4" s="1"/>
  <c r="B33" i="4" l="1"/>
  <c r="F33" i="4" s="1"/>
  <c r="G33" i="4" s="1"/>
  <c r="B34" i="4"/>
  <c r="B35" i="4"/>
  <c r="D93" i="4"/>
  <c r="D84" i="4"/>
  <c r="D55" i="4"/>
  <c r="D92" i="4"/>
  <c r="D56" i="4"/>
  <c r="D81" i="4"/>
  <c r="D70" i="4"/>
  <c r="D58" i="4"/>
  <c r="D77" i="4"/>
  <c r="D86" i="4"/>
  <c r="D53" i="4"/>
  <c r="D87" i="4"/>
  <c r="D34" i="4"/>
  <c r="D47" i="4"/>
  <c r="D39" i="4"/>
  <c r="D35" i="4"/>
  <c r="D89" i="4"/>
  <c r="D94" i="4"/>
  <c r="D65" i="4"/>
  <c r="D88" i="4"/>
  <c r="D51" i="4"/>
  <c r="D80" i="4"/>
  <c r="D66" i="4"/>
  <c r="D57" i="4"/>
  <c r="D76" i="4"/>
  <c r="D82" i="4"/>
  <c r="D78" i="4"/>
  <c r="D83" i="4"/>
  <c r="D44" i="4"/>
  <c r="D45" i="4"/>
  <c r="D37" i="4"/>
  <c r="D36" i="4"/>
  <c r="D73" i="4"/>
  <c r="D79" i="4"/>
  <c r="D90" i="4"/>
  <c r="D91" i="4"/>
  <c r="D63" i="4"/>
  <c r="D50" i="4"/>
  <c r="D75" i="4"/>
  <c r="D85" i="4"/>
  <c r="D52" i="4"/>
  <c r="D71" i="4"/>
  <c r="D60" i="4"/>
  <c r="D72" i="4"/>
  <c r="D42" i="4"/>
  <c r="D46" i="4"/>
  <c r="D43" i="4"/>
  <c r="D64" i="4"/>
  <c r="D69" i="4"/>
  <c r="D40" i="4"/>
  <c r="D61" i="4"/>
  <c r="D62" i="4"/>
  <c r="D49" i="4"/>
  <c r="D74" i="4"/>
  <c r="D59" i="4"/>
  <c r="D48" i="4"/>
  <c r="D67" i="4"/>
  <c r="D54" i="4"/>
  <c r="D68" i="4"/>
  <c r="D38" i="4"/>
  <c r="D41" i="4"/>
  <c r="J33" i="4"/>
  <c r="B90" i="4"/>
  <c r="B94" i="4"/>
  <c r="B89" i="4"/>
  <c r="B93" i="4"/>
  <c r="B88" i="4"/>
  <c r="B92" i="4"/>
  <c r="B91" i="4"/>
  <c r="B85" i="4"/>
  <c r="B66" i="4"/>
  <c r="B70" i="4"/>
  <c r="F70" i="4" s="1"/>
  <c r="B74" i="4"/>
  <c r="B75" i="4"/>
  <c r="B80" i="4"/>
  <c r="B81" i="4"/>
  <c r="B49" i="4"/>
  <c r="B50" i="4"/>
  <c r="B51" i="4"/>
  <c r="B56" i="4"/>
  <c r="B62" i="4"/>
  <c r="B63" i="4"/>
  <c r="B77" i="4"/>
  <c r="B58" i="4"/>
  <c r="B59" i="4"/>
  <c r="B84" i="4"/>
  <c r="B64" i="4"/>
  <c r="B65" i="4"/>
  <c r="B69" i="4"/>
  <c r="B73" i="4"/>
  <c r="B79" i="4"/>
  <c r="B55" i="4"/>
  <c r="B61" i="4"/>
  <c r="B76" i="4"/>
  <c r="B57" i="4"/>
  <c r="B83" i="4"/>
  <c r="B87" i="4"/>
  <c r="B68" i="4"/>
  <c r="B72" i="4"/>
  <c r="B78" i="4"/>
  <c r="B53" i="4"/>
  <c r="B54" i="4"/>
  <c r="B60" i="4"/>
  <c r="B82" i="4"/>
  <c r="B86" i="4"/>
  <c r="B67" i="4"/>
  <c r="B71" i="4"/>
  <c r="B48" i="4"/>
  <c r="B52" i="4"/>
  <c r="B37" i="4"/>
  <c r="B41" i="4"/>
  <c r="B45" i="4"/>
  <c r="B39" i="4"/>
  <c r="B47" i="4"/>
  <c r="B40" i="4"/>
  <c r="B38" i="4"/>
  <c r="F38" i="4" s="1"/>
  <c r="B42" i="4"/>
  <c r="B46" i="4"/>
  <c r="B43" i="4"/>
  <c r="B36" i="4"/>
  <c r="B44" i="4"/>
  <c r="J36" i="4" l="1"/>
  <c r="F36" i="4"/>
  <c r="G36" i="4" s="1"/>
  <c r="F42" i="4"/>
  <c r="G42" i="4" s="1"/>
  <c r="J42" i="4"/>
  <c r="F40" i="4"/>
  <c r="G40" i="4" s="1"/>
  <c r="J40" i="4"/>
  <c r="F41" i="4"/>
  <c r="G41" i="4" s="1"/>
  <c r="J41" i="4"/>
  <c r="F71" i="4"/>
  <c r="G71" i="4" s="1"/>
  <c r="J71" i="4"/>
  <c r="F60" i="4"/>
  <c r="G60" i="4" s="1"/>
  <c r="J60" i="4"/>
  <c r="F72" i="4"/>
  <c r="G72" i="4" s="1"/>
  <c r="J72" i="4"/>
  <c r="F57" i="4"/>
  <c r="G57" i="4" s="1"/>
  <c r="J57" i="4"/>
  <c r="F79" i="4"/>
  <c r="G79" i="4" s="1"/>
  <c r="J79" i="4"/>
  <c r="F64" i="4"/>
  <c r="G64" i="4" s="1"/>
  <c r="J64" i="4"/>
  <c r="F77" i="4"/>
  <c r="G77" i="4" s="1"/>
  <c r="J77" i="4"/>
  <c r="F51" i="4"/>
  <c r="G51" i="4" s="1"/>
  <c r="J51" i="4"/>
  <c r="F80" i="4"/>
  <c r="G80" i="4" s="1"/>
  <c r="J80" i="4"/>
  <c r="F66" i="4"/>
  <c r="G66" i="4" s="1"/>
  <c r="J66" i="4"/>
  <c r="F88" i="4"/>
  <c r="G88" i="4" s="1"/>
  <c r="J88" i="4"/>
  <c r="F90" i="4"/>
  <c r="G90" i="4" s="1"/>
  <c r="J90" i="4"/>
  <c r="F43" i="4"/>
  <c r="G43" i="4" s="1"/>
  <c r="J43" i="4"/>
  <c r="G38" i="4"/>
  <c r="J38" i="4"/>
  <c r="F47" i="4"/>
  <c r="G47" i="4" s="1"/>
  <c r="J47" i="4"/>
  <c r="F37" i="4"/>
  <c r="G37" i="4" s="1"/>
  <c r="J37" i="4"/>
  <c r="F67" i="4"/>
  <c r="G67" i="4" s="1"/>
  <c r="J67" i="4"/>
  <c r="F54" i="4"/>
  <c r="G54" i="4" s="1"/>
  <c r="J54" i="4"/>
  <c r="F68" i="4"/>
  <c r="G68" i="4" s="1"/>
  <c r="J68" i="4"/>
  <c r="F76" i="4"/>
  <c r="G76" i="4" s="1"/>
  <c r="J76" i="4"/>
  <c r="F73" i="4"/>
  <c r="G73" i="4" s="1"/>
  <c r="J73" i="4"/>
  <c r="F84" i="4"/>
  <c r="G84" i="4" s="1"/>
  <c r="J84" i="4"/>
  <c r="F63" i="4"/>
  <c r="G63" i="4" s="1"/>
  <c r="J63" i="4"/>
  <c r="F50" i="4"/>
  <c r="G50" i="4" s="1"/>
  <c r="J50" i="4"/>
  <c r="F75" i="4"/>
  <c r="G75" i="4" s="1"/>
  <c r="J75" i="4"/>
  <c r="F85" i="4"/>
  <c r="G85" i="4" s="1"/>
  <c r="J85" i="4"/>
  <c r="F93" i="4"/>
  <c r="G93" i="4" s="1"/>
  <c r="J93" i="4"/>
  <c r="F35" i="4"/>
  <c r="G35" i="4" s="1"/>
  <c r="J35" i="4"/>
  <c r="F34" i="4"/>
  <c r="G34" i="4" s="1"/>
  <c r="J34" i="4"/>
  <c r="F39" i="4"/>
  <c r="G39" i="4" s="1"/>
  <c r="J39" i="4"/>
  <c r="F52" i="4"/>
  <c r="G52" i="4" s="1"/>
  <c r="J52" i="4"/>
  <c r="F86" i="4"/>
  <c r="G86" i="4" s="1"/>
  <c r="J86" i="4"/>
  <c r="F53" i="4"/>
  <c r="G53" i="4" s="1"/>
  <c r="J53" i="4"/>
  <c r="F87" i="4"/>
  <c r="G87" i="4" s="1"/>
  <c r="J87" i="4"/>
  <c r="F61" i="4"/>
  <c r="G61" i="4" s="1"/>
  <c r="J61" i="4"/>
  <c r="F69" i="4"/>
  <c r="G69" i="4" s="1"/>
  <c r="J69" i="4"/>
  <c r="F59" i="4"/>
  <c r="G59" i="4" s="1"/>
  <c r="J59" i="4"/>
  <c r="F62" i="4"/>
  <c r="G62" i="4" s="1"/>
  <c r="J62" i="4"/>
  <c r="F49" i="4"/>
  <c r="G49" i="4" s="1"/>
  <c r="J49" i="4"/>
  <c r="F74" i="4"/>
  <c r="G74" i="4" s="1"/>
  <c r="J74" i="4"/>
  <c r="F91" i="4"/>
  <c r="G91" i="4" s="1"/>
  <c r="J91" i="4"/>
  <c r="F89" i="4"/>
  <c r="G89" i="4" s="1"/>
  <c r="J89" i="4"/>
  <c r="F44" i="4"/>
  <c r="G44" i="4" s="1"/>
  <c r="J44" i="4"/>
  <c r="F46" i="4"/>
  <c r="G46" i="4" s="1"/>
  <c r="J46" i="4"/>
  <c r="F45" i="4"/>
  <c r="G45" i="4" s="1"/>
  <c r="J45" i="4"/>
  <c r="F48" i="4"/>
  <c r="G48" i="4" s="1"/>
  <c r="J48" i="4"/>
  <c r="F82" i="4"/>
  <c r="G82" i="4" s="1"/>
  <c r="J82" i="4"/>
  <c r="F78" i="4"/>
  <c r="G78" i="4" s="1"/>
  <c r="J78" i="4"/>
  <c r="F83" i="4"/>
  <c r="G83" i="4" s="1"/>
  <c r="J83" i="4"/>
  <c r="F55" i="4"/>
  <c r="G55" i="4" s="1"/>
  <c r="J55" i="4"/>
  <c r="F65" i="4"/>
  <c r="G65" i="4" s="1"/>
  <c r="J65" i="4"/>
  <c r="F58" i="4"/>
  <c r="G58" i="4" s="1"/>
  <c r="J58" i="4"/>
  <c r="F56" i="4"/>
  <c r="G56" i="4" s="1"/>
  <c r="J56" i="4"/>
  <c r="F81" i="4"/>
  <c r="G81" i="4" s="1"/>
  <c r="J81" i="4"/>
  <c r="G70" i="4"/>
  <c r="J70" i="4"/>
  <c r="F92" i="4"/>
  <c r="G92" i="4" s="1"/>
  <c r="J92" i="4"/>
  <c r="F94" i="4"/>
  <c r="G94" i="4" s="1"/>
  <c r="J9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takahirohattori</author>
    <author>th</author>
  </authors>
  <commentList>
    <comment ref="D18" authorId="0" shapeId="0" xr:uid="{8B37CDE8-697D-48A5-887B-2395532BD519}">
      <text>
        <r>
          <rPr>
            <b/>
            <sz val="9"/>
            <color indexed="81"/>
            <rFont val="MS P ゴシック"/>
            <family val="3"/>
            <charset val="128"/>
          </rPr>
          <t>４台が４時間稼働、１着30分として試算
１８０分÷30分＝６本
６本×４台＝２４本</t>
        </r>
      </text>
    </comment>
    <comment ref="B19" authorId="0" shapeId="0" xr:uid="{FCA917DA-F069-48B1-BB29-C155A10108B6}">
      <text>
        <r>
          <rPr>
            <b/>
            <sz val="9"/>
            <color indexed="81"/>
            <rFont val="MS P ゴシック"/>
            <family val="3"/>
            <charset val="128"/>
          </rPr>
          <t>ｗ　２０分
s　　１０分
稼働５時間</t>
        </r>
      </text>
    </comment>
    <comment ref="H32" authorId="1" shapeId="0" xr:uid="{00000000-0006-0000-02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拠点数×８回×1200
</t>
        </r>
      </text>
    </comment>
    <comment ref="I32" authorId="1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10店で１拠点換算</t>
        </r>
      </text>
    </comment>
  </commentList>
</comments>
</file>

<file path=xl/sharedStrings.xml><?xml version="1.0" encoding="utf-8"?>
<sst xmlns="http://schemas.openxmlformats.org/spreadsheetml/2006/main" count="360" uniqueCount="127">
  <si>
    <t>送料</t>
    <rPh sb="0" eb="2">
      <t>ソウリョウ</t>
    </rPh>
    <phoneticPr fontId="2"/>
  </si>
  <si>
    <t>人件費</t>
    <rPh sb="0" eb="3">
      <t>ジンケンヒ</t>
    </rPh>
    <phoneticPr fontId="2"/>
  </si>
  <si>
    <t>／月</t>
    <rPh sb="1" eb="2">
      <t>ツキ</t>
    </rPh>
    <phoneticPr fontId="2"/>
  </si>
  <si>
    <t>修理メニュー</t>
    <rPh sb="0" eb="2">
      <t>シュウリ</t>
    </rPh>
    <phoneticPr fontId="2"/>
  </si>
  <si>
    <t>股のミシン刺し（片側）</t>
    <rPh sb="0" eb="1">
      <t>マタ</t>
    </rPh>
    <rPh sb="5" eb="6">
      <t>サ</t>
    </rPh>
    <rPh sb="8" eb="10">
      <t>カタガワ</t>
    </rPh>
    <phoneticPr fontId="2"/>
  </si>
  <si>
    <t>股のミシン刺し（両側）</t>
    <rPh sb="0" eb="1">
      <t>マタ</t>
    </rPh>
    <rPh sb="5" eb="6">
      <t>サ</t>
    </rPh>
    <rPh sb="8" eb="9">
      <t>リョウ</t>
    </rPh>
    <rPh sb="9" eb="10">
      <t>ガワ</t>
    </rPh>
    <phoneticPr fontId="2"/>
  </si>
  <si>
    <t>‐</t>
    <phoneticPr fontId="2"/>
  </si>
  <si>
    <t>１着あたり</t>
    <rPh sb="1" eb="2">
      <t>チャク</t>
    </rPh>
    <phoneticPr fontId="2"/>
  </si>
  <si>
    <t>■複数店舗合算の利益シミュレーション／年</t>
    <rPh sb="1" eb="3">
      <t>フクスウ</t>
    </rPh>
    <rPh sb="3" eb="5">
      <t>テンポ</t>
    </rPh>
    <rPh sb="5" eb="7">
      <t>ガッサン</t>
    </rPh>
    <rPh sb="8" eb="10">
      <t>リエキ</t>
    </rPh>
    <rPh sb="19" eb="20">
      <t>ネン</t>
    </rPh>
    <phoneticPr fontId="2"/>
  </si>
  <si>
    <t>当社収支表</t>
    <rPh sb="0" eb="2">
      <t>トウシャ</t>
    </rPh>
    <rPh sb="2" eb="4">
      <t>シュウシ</t>
    </rPh>
    <rPh sb="4" eb="5">
      <t>ヒョウ</t>
    </rPh>
    <phoneticPr fontId="2"/>
  </si>
  <si>
    <t>％</t>
    <phoneticPr fontId="2"/>
  </si>
  <si>
    <t>％</t>
    <phoneticPr fontId="2"/>
  </si>
  <si>
    <t>■１店舗当たりの手数料売上／月</t>
    <rPh sb="2" eb="4">
      <t>テンポ</t>
    </rPh>
    <rPh sb="4" eb="5">
      <t>ア</t>
    </rPh>
    <rPh sb="8" eb="11">
      <t>テスウリョウ</t>
    </rPh>
    <rPh sb="11" eb="13">
      <t>ウリアゲ</t>
    </rPh>
    <rPh sb="14" eb="15">
      <t>ツキ</t>
    </rPh>
    <phoneticPr fontId="2"/>
  </si>
  <si>
    <t>加工売上</t>
    <rPh sb="0" eb="2">
      <t>カコウ</t>
    </rPh>
    <rPh sb="2" eb="4">
      <t>ウリアゲ</t>
    </rPh>
    <phoneticPr fontId="2"/>
  </si>
  <si>
    <t>人員数</t>
    <rPh sb="0" eb="2">
      <t>ジンイン</t>
    </rPh>
    <rPh sb="2" eb="3">
      <t>スウ</t>
    </rPh>
    <phoneticPr fontId="2"/>
  </si>
  <si>
    <t>余力日数</t>
    <rPh sb="0" eb="2">
      <t>ヨリョク</t>
    </rPh>
    <rPh sb="2" eb="4">
      <t>ニッスウ</t>
    </rPh>
    <phoneticPr fontId="2"/>
  </si>
  <si>
    <t>余力額</t>
    <rPh sb="0" eb="2">
      <t>ヨリョク</t>
    </rPh>
    <rPh sb="2" eb="3">
      <t>ガク</t>
    </rPh>
    <phoneticPr fontId="2"/>
  </si>
  <si>
    <t>作業余力の指標</t>
    <rPh sb="0" eb="2">
      <t>サギョウ</t>
    </rPh>
    <rPh sb="2" eb="4">
      <t>ヨリョク</t>
    </rPh>
    <rPh sb="5" eb="7">
      <t>シヒョウ</t>
    </rPh>
    <phoneticPr fontId="2"/>
  </si>
  <si>
    <t>店舗数</t>
    <rPh sb="0" eb="2">
      <t>テンポ</t>
    </rPh>
    <rPh sb="2" eb="3">
      <t>スウ</t>
    </rPh>
    <phoneticPr fontId="2"/>
  </si>
  <si>
    <t>1人あたり人件費／月</t>
    <rPh sb="1" eb="2">
      <t>ニン</t>
    </rPh>
    <rPh sb="5" eb="8">
      <t>ジンケンヒ</t>
    </rPh>
    <rPh sb="9" eb="10">
      <t>ツキ</t>
    </rPh>
    <phoneticPr fontId="2"/>
  </si>
  <si>
    <t>配送拠点数</t>
    <rPh sb="0" eb="2">
      <t>ハイソウ</t>
    </rPh>
    <rPh sb="2" eb="4">
      <t>キョテン</t>
    </rPh>
    <rPh sb="4" eb="5">
      <t>スウ</t>
    </rPh>
    <phoneticPr fontId="2"/>
  </si>
  <si>
    <t>利益／月</t>
    <rPh sb="0" eb="2">
      <t>リエキ</t>
    </rPh>
    <rPh sb="3" eb="4">
      <t>ツキ</t>
    </rPh>
    <phoneticPr fontId="2"/>
  </si>
  <si>
    <t>価格</t>
    <rPh sb="0" eb="2">
      <t>カカク</t>
    </rPh>
    <phoneticPr fontId="2"/>
  </si>
  <si>
    <t>販売数／月</t>
    <rPh sb="0" eb="2">
      <t>ハンバイ</t>
    </rPh>
    <rPh sb="2" eb="3">
      <t>スウ</t>
    </rPh>
    <rPh sb="4" eb="5">
      <t>ツキ</t>
    </rPh>
    <phoneticPr fontId="2"/>
  </si>
  <si>
    <t>取次店収入</t>
    <rPh sb="0" eb="2">
      <t>トリツギ</t>
    </rPh>
    <rPh sb="2" eb="3">
      <t>テン</t>
    </rPh>
    <rPh sb="3" eb="5">
      <t>シュウニュウ</t>
    </rPh>
    <phoneticPr fontId="2"/>
  </si>
  <si>
    <t>当社収入</t>
    <rPh sb="0" eb="1">
      <t>トウ</t>
    </rPh>
    <rPh sb="1" eb="2">
      <t>シャ</t>
    </rPh>
    <rPh sb="2" eb="4">
      <t>シュウニュウ</t>
    </rPh>
    <phoneticPr fontId="2"/>
  </si>
  <si>
    <t>取次店収入</t>
    <rPh sb="0" eb="2">
      <t>トリツギ</t>
    </rPh>
    <rPh sb="2" eb="3">
      <t>テン</t>
    </rPh>
    <rPh sb="3" eb="5">
      <t>シュウニュウ</t>
    </rPh>
    <phoneticPr fontId="2"/>
  </si>
  <si>
    <t>／１日当たり</t>
    <rPh sb="2" eb="3">
      <t>ヒ</t>
    </rPh>
    <rPh sb="3" eb="4">
      <t>ア</t>
    </rPh>
    <phoneticPr fontId="2"/>
  </si>
  <si>
    <t>／１月当たり</t>
    <rPh sb="2" eb="3">
      <t>ツキ</t>
    </rPh>
    <rPh sb="3" eb="4">
      <t>ア</t>
    </rPh>
    <phoneticPr fontId="2"/>
  </si>
  <si>
    <t>加工売上／１人当たり</t>
    <rPh sb="0" eb="2">
      <t>カコウ</t>
    </rPh>
    <rPh sb="2" eb="4">
      <t>ウリアゲ</t>
    </rPh>
    <rPh sb="6" eb="7">
      <t>ニン</t>
    </rPh>
    <rPh sb="7" eb="8">
      <t>ア</t>
    </rPh>
    <phoneticPr fontId="2"/>
  </si>
  <si>
    <t>収入</t>
    <rPh sb="0" eb="2">
      <t>シュウニュウ</t>
    </rPh>
    <phoneticPr fontId="2"/>
  </si>
  <si>
    <t>■取引条件</t>
    <rPh sb="1" eb="3">
      <t>トリヒキ</t>
    </rPh>
    <rPh sb="3" eb="5">
      <t>ジョウケン</t>
    </rPh>
    <phoneticPr fontId="2"/>
  </si>
  <si>
    <t>＜工程１＞</t>
    <rPh sb="1" eb="3">
      <t>コウテイ</t>
    </rPh>
    <phoneticPr fontId="2"/>
  </si>
  <si>
    <t>ほどく・貼る</t>
    <rPh sb="4" eb="5">
      <t>ハ</t>
    </rPh>
    <phoneticPr fontId="2"/>
  </si>
  <si>
    <t>＜工程２＞</t>
    <rPh sb="1" eb="3">
      <t>コウテイ</t>
    </rPh>
    <phoneticPr fontId="2"/>
  </si>
  <si>
    <t>マシーンで縫う</t>
    <rPh sb="5" eb="6">
      <t>ヌ</t>
    </rPh>
    <phoneticPr fontId="2"/>
  </si>
  <si>
    <t>＜工程３＞</t>
    <rPh sb="1" eb="3">
      <t>コウテイ</t>
    </rPh>
    <phoneticPr fontId="2"/>
  </si>
  <si>
    <t>閉じる</t>
    <rPh sb="0" eb="1">
      <t>ト</t>
    </rPh>
    <phoneticPr fontId="2"/>
  </si>
  <si>
    <t>＜工程４＞</t>
    <rPh sb="1" eb="3">
      <t>コウテイ</t>
    </rPh>
    <phoneticPr fontId="2"/>
  </si>
  <si>
    <t>＜工程５＞</t>
    <rPh sb="1" eb="3">
      <t>コウテイ</t>
    </rPh>
    <phoneticPr fontId="2"/>
  </si>
  <si>
    <t>検品・発送</t>
    <rPh sb="0" eb="2">
      <t>ケンピン</t>
    </rPh>
    <rPh sb="3" eb="5">
      <t>ハッソウ</t>
    </rPh>
    <phoneticPr fontId="2"/>
  </si>
  <si>
    <t>仕分け</t>
    <rPh sb="0" eb="2">
      <t>シワ</t>
    </rPh>
    <phoneticPr fontId="2"/>
  </si>
  <si>
    <t>１時間</t>
    <rPh sb="1" eb="2">
      <t>ジ</t>
    </rPh>
    <rPh sb="2" eb="3">
      <t>カン</t>
    </rPh>
    <phoneticPr fontId="2"/>
  </si>
  <si>
    <t>３時間</t>
    <rPh sb="1" eb="3">
      <t>ジカン</t>
    </rPh>
    <phoneticPr fontId="2"/>
  </si>
  <si>
    <t>８時間</t>
    <rPh sb="1" eb="3">
      <t>ジカン</t>
    </rPh>
    <phoneticPr fontId="2"/>
  </si>
  <si>
    <t>加工本数</t>
    <rPh sb="0" eb="2">
      <t>カコウ</t>
    </rPh>
    <rPh sb="2" eb="4">
      <t>ホンスウ</t>
    </rPh>
    <phoneticPr fontId="2"/>
  </si>
  <si>
    <t>加工売上</t>
    <rPh sb="0" eb="2">
      <t>カコウ</t>
    </rPh>
    <rPh sb="2" eb="4">
      <t>ウリアゲ</t>
    </rPh>
    <phoneticPr fontId="2"/>
  </si>
  <si>
    <t>工程毎</t>
    <rPh sb="0" eb="2">
      <t>コウテイ</t>
    </rPh>
    <rPh sb="2" eb="3">
      <t>ゴト</t>
    </rPh>
    <phoneticPr fontId="2"/>
  </si>
  <si>
    <t>合計</t>
    <rPh sb="0" eb="2">
      <t>ゴウケイ</t>
    </rPh>
    <phoneticPr fontId="2"/>
  </si>
  <si>
    <t>人件費</t>
    <rPh sb="0" eb="3">
      <t>ジンケンヒ</t>
    </rPh>
    <phoneticPr fontId="2"/>
  </si>
  <si>
    <t>生産性</t>
    <rPh sb="0" eb="3">
      <t>セイサンセイ</t>
    </rPh>
    <phoneticPr fontId="2"/>
  </si>
  <si>
    <t>－</t>
    <phoneticPr fontId="2"/>
  </si>
  <si>
    <t>■生産性と人件費</t>
    <rPh sb="1" eb="4">
      <t>セイサンセイ</t>
    </rPh>
    <rPh sb="5" eb="8">
      <t>ジンケンヒ</t>
    </rPh>
    <phoneticPr fontId="2"/>
  </si>
  <si>
    <t>台</t>
    <rPh sb="0" eb="1">
      <t>ダイ</t>
    </rPh>
    <phoneticPr fontId="2"/>
  </si>
  <si>
    <t>／１か所</t>
    <rPh sb="3" eb="4">
      <t>ショ</t>
    </rPh>
    <phoneticPr fontId="2"/>
  </si>
  <si>
    <t>＊すべて股左右3300円の場合。</t>
    <rPh sb="4" eb="5">
      <t>マタ</t>
    </rPh>
    <rPh sb="5" eb="7">
      <t>サユウ</t>
    </rPh>
    <rPh sb="11" eb="12">
      <t>エン</t>
    </rPh>
    <rPh sb="13" eb="15">
      <t>バアイ</t>
    </rPh>
    <phoneticPr fontId="2"/>
  </si>
  <si>
    <t>機械操作</t>
    <rPh sb="0" eb="2">
      <t>キカイ</t>
    </rPh>
    <rPh sb="2" eb="4">
      <t>ソウサ</t>
    </rPh>
    <phoneticPr fontId="2"/>
  </si>
  <si>
    <t>▪１台あたり稼働時間</t>
    <rPh sb="2" eb="3">
      <t>ダイ</t>
    </rPh>
    <rPh sb="6" eb="8">
      <t>カドウ</t>
    </rPh>
    <rPh sb="8" eb="10">
      <t>ジカン</t>
    </rPh>
    <phoneticPr fontId="2"/>
  </si>
  <si>
    <t>時間／日</t>
    <rPh sb="0" eb="2">
      <t>ジカン</t>
    </rPh>
    <rPh sb="3" eb="4">
      <t>ヒ</t>
    </rPh>
    <phoneticPr fontId="2"/>
  </si>
  <si>
    <t>▪稼働台数</t>
    <rPh sb="1" eb="3">
      <t>カドウ</t>
    </rPh>
    <rPh sb="3" eb="5">
      <t>ダイスウ</t>
    </rPh>
    <phoneticPr fontId="2"/>
  </si>
  <si>
    <t>台の稼働時間</t>
    <rPh sb="0" eb="1">
      <t>ダイ</t>
    </rPh>
    <rPh sb="2" eb="4">
      <t>カドウ</t>
    </rPh>
    <rPh sb="4" eb="6">
      <t>ジカン</t>
    </rPh>
    <phoneticPr fontId="2"/>
  </si>
  <si>
    <t>▪機械加工時間／１か所</t>
    <rPh sb="1" eb="3">
      <t>キカイ</t>
    </rPh>
    <rPh sb="3" eb="5">
      <t>カコウ</t>
    </rPh>
    <rPh sb="5" eb="7">
      <t>ジカン</t>
    </rPh>
    <rPh sb="10" eb="11">
      <t>ショ</t>
    </rPh>
    <phoneticPr fontId="2"/>
  </si>
  <si>
    <t>分</t>
    <rPh sb="0" eb="1">
      <t>プン</t>
    </rPh>
    <phoneticPr fontId="2"/>
  </si>
  <si>
    <t>＊枠扱い時間含む</t>
    <rPh sb="1" eb="2">
      <t>ワク</t>
    </rPh>
    <rPh sb="2" eb="3">
      <t>アツカ</t>
    </rPh>
    <rPh sb="4" eb="6">
      <t>ジカン</t>
    </rPh>
    <rPh sb="6" eb="7">
      <t>フク</t>
    </rPh>
    <phoneticPr fontId="2"/>
  </si>
  <si>
    <t>▪機械１台あたりの修理箇所数</t>
    <rPh sb="1" eb="3">
      <t>キカイ</t>
    </rPh>
    <rPh sb="4" eb="5">
      <t>ダイ</t>
    </rPh>
    <rPh sb="9" eb="11">
      <t>シュウリ</t>
    </rPh>
    <rPh sb="11" eb="13">
      <t>カショ</t>
    </rPh>
    <rPh sb="13" eb="14">
      <t>スウ</t>
    </rPh>
    <phoneticPr fontId="2"/>
  </si>
  <si>
    <t>箇所／日</t>
    <rPh sb="0" eb="2">
      <t>カショ</t>
    </rPh>
    <rPh sb="3" eb="4">
      <t>ヒ</t>
    </rPh>
    <phoneticPr fontId="2"/>
  </si>
  <si>
    <t>台の修理箇所数</t>
    <rPh sb="0" eb="1">
      <t>ダイ</t>
    </rPh>
    <rPh sb="2" eb="4">
      <t>シュウリ</t>
    </rPh>
    <rPh sb="4" eb="6">
      <t>カショ</t>
    </rPh>
    <rPh sb="6" eb="7">
      <t>スウ</t>
    </rPh>
    <phoneticPr fontId="2"/>
  </si>
  <si>
    <t>台の修理金額</t>
    <rPh sb="0" eb="1">
      <t>ダイ</t>
    </rPh>
    <rPh sb="2" eb="4">
      <t>シュウリ</t>
    </rPh>
    <rPh sb="4" eb="6">
      <t>キンガク</t>
    </rPh>
    <phoneticPr fontId="2"/>
  </si>
  <si>
    <t>／日</t>
    <rPh sb="1" eb="2">
      <t>ヒ</t>
    </rPh>
    <phoneticPr fontId="2"/>
  </si>
  <si>
    <t>／月（22日稼働）</t>
    <rPh sb="1" eb="2">
      <t>ツキ</t>
    </rPh>
    <rPh sb="5" eb="6">
      <t>ヒ</t>
    </rPh>
    <rPh sb="6" eb="8">
      <t>カドウ</t>
    </rPh>
    <phoneticPr fontId="2"/>
  </si>
  <si>
    <t>↓</t>
    <phoneticPr fontId="2"/>
  </si>
  <si>
    <t>着／日</t>
    <rPh sb="0" eb="1">
      <t>チャク</t>
    </rPh>
    <rPh sb="2" eb="3">
      <t>ヒ</t>
    </rPh>
    <phoneticPr fontId="2"/>
  </si>
  <si>
    <t>着／月</t>
    <rPh sb="0" eb="1">
      <t>チャク</t>
    </rPh>
    <rPh sb="2" eb="3">
      <t>ツキ</t>
    </rPh>
    <phoneticPr fontId="2"/>
  </si>
  <si>
    <t>＊その他、開封、出荷、検品作業</t>
    <rPh sb="3" eb="4">
      <t>ホカ</t>
    </rPh>
    <rPh sb="5" eb="7">
      <t>カイフウ</t>
    </rPh>
    <rPh sb="8" eb="10">
      <t>シュッカ</t>
    </rPh>
    <rPh sb="11" eb="13">
      <t>ケンピン</t>
    </rPh>
    <rPh sb="13" eb="15">
      <t>サギョウ</t>
    </rPh>
    <phoneticPr fontId="2"/>
  </si>
  <si>
    <t>ランニング費用</t>
    <rPh sb="5" eb="7">
      <t>ヒヨウ</t>
    </rPh>
    <phoneticPr fontId="2"/>
  </si>
  <si>
    <t>▪機械担当</t>
    <rPh sb="1" eb="3">
      <t>キカイ</t>
    </rPh>
    <rPh sb="3" eb="5">
      <t>タントウ</t>
    </rPh>
    <phoneticPr fontId="2"/>
  </si>
  <si>
    <t>＊時給1000円、23日換算、社保含む</t>
    <rPh sb="1" eb="3">
      <t>ジキュウ</t>
    </rPh>
    <rPh sb="7" eb="8">
      <t>エン</t>
    </rPh>
    <rPh sb="11" eb="12">
      <t>ヒ</t>
    </rPh>
    <rPh sb="12" eb="14">
      <t>カンサン</t>
    </rPh>
    <rPh sb="15" eb="17">
      <t>シャホ</t>
    </rPh>
    <rPh sb="17" eb="18">
      <t>フク</t>
    </rPh>
    <phoneticPr fontId="2"/>
  </si>
  <si>
    <t>▪ほどき、貼り</t>
    <rPh sb="5" eb="6">
      <t>ハ</t>
    </rPh>
    <phoneticPr fontId="2"/>
  </si>
  <si>
    <t>／箱（目安）</t>
    <rPh sb="1" eb="2">
      <t>ハコ</t>
    </rPh>
    <rPh sb="3" eb="5">
      <t>メヤス</t>
    </rPh>
    <phoneticPr fontId="2"/>
  </si>
  <si>
    <t>▪閉じる</t>
    <rPh sb="1" eb="2">
      <t>ト</t>
    </rPh>
    <phoneticPr fontId="2"/>
  </si>
  <si>
    <t>▪家賃・駐車場</t>
    <rPh sb="1" eb="3">
      <t>ヤチン</t>
    </rPh>
    <rPh sb="4" eb="7">
      <t>チュウシャジョウ</t>
    </rPh>
    <phoneticPr fontId="2"/>
  </si>
  <si>
    <t>▪水道光熱費</t>
    <rPh sb="1" eb="3">
      <t>スイドウ</t>
    </rPh>
    <rPh sb="3" eb="6">
      <t>コウネツヒ</t>
    </rPh>
    <phoneticPr fontId="2"/>
  </si>
  <si>
    <t>▪送料</t>
    <rPh sb="1" eb="3">
      <t>ソウリョウ</t>
    </rPh>
    <phoneticPr fontId="2"/>
  </si>
  <si>
    <t>▪初期投資償却</t>
    <rPh sb="1" eb="3">
      <t>ショキ</t>
    </rPh>
    <rPh sb="3" eb="5">
      <t>トウシ</t>
    </rPh>
    <rPh sb="5" eb="7">
      <t>ショウキャク</t>
    </rPh>
    <phoneticPr fontId="2"/>
  </si>
  <si>
    <t>（３年）</t>
    <rPh sb="2" eb="3">
      <t>ネン</t>
    </rPh>
    <phoneticPr fontId="2"/>
  </si>
  <si>
    <t>その他経費</t>
    <rPh sb="2" eb="3">
      <t>ホカ</t>
    </rPh>
    <rPh sb="3" eb="5">
      <t>ケイヒ</t>
    </rPh>
    <phoneticPr fontId="2"/>
  </si>
  <si>
    <t>利益</t>
    <rPh sb="0" eb="2">
      <t>リエキ</t>
    </rPh>
    <phoneticPr fontId="2"/>
  </si>
  <si>
    <t>初期費用</t>
    <rPh sb="0" eb="2">
      <t>ショキ</t>
    </rPh>
    <rPh sb="2" eb="4">
      <t>ヒヨウ</t>
    </rPh>
    <phoneticPr fontId="2"/>
  </si>
  <si>
    <t>ミシン①</t>
    <phoneticPr fontId="2"/>
  </si>
  <si>
    <t>ミシン②</t>
    <phoneticPr fontId="2"/>
  </si>
  <si>
    <t>ミシン➂</t>
    <phoneticPr fontId="2"/>
  </si>
  <si>
    <t>ミシン④</t>
    <phoneticPr fontId="2"/>
  </si>
  <si>
    <t>作業台</t>
    <rPh sb="0" eb="2">
      <t>サギョウ</t>
    </rPh>
    <rPh sb="2" eb="3">
      <t>ダイ</t>
    </rPh>
    <phoneticPr fontId="2"/>
  </si>
  <si>
    <t>糸</t>
    <rPh sb="0" eb="1">
      <t>イト</t>
    </rPh>
    <phoneticPr fontId="2"/>
  </si>
  <si>
    <t>その他</t>
    <rPh sb="2" eb="3">
      <t>ホカ</t>
    </rPh>
    <phoneticPr fontId="2"/>
  </si>
  <si>
    <t>仲介手数料</t>
    <rPh sb="0" eb="2">
      <t>チュウカイ</t>
    </rPh>
    <rPh sb="2" eb="5">
      <t>テスウリョウ</t>
    </rPh>
    <phoneticPr fontId="2"/>
  </si>
  <si>
    <t>礼金</t>
    <rPh sb="0" eb="2">
      <t>レイキン</t>
    </rPh>
    <phoneticPr fontId="2"/>
  </si>
  <si>
    <t>前家賃</t>
    <rPh sb="0" eb="1">
      <t>マエ</t>
    </rPh>
    <rPh sb="1" eb="3">
      <t>ヤチン</t>
    </rPh>
    <phoneticPr fontId="2"/>
  </si>
  <si>
    <t>小計</t>
    <rPh sb="0" eb="2">
      <t>ショウケイ</t>
    </rPh>
    <phoneticPr fontId="2"/>
  </si>
  <si>
    <t>１か所あたり単価</t>
    <rPh sb="2" eb="3">
      <t>ショ</t>
    </rPh>
    <rPh sb="6" eb="8">
      <t>タンカ</t>
    </rPh>
    <phoneticPr fontId="2"/>
  </si>
  <si>
    <t>＊時給1200円、23日換算、社保含む</t>
    <rPh sb="1" eb="3">
      <t>ジキュウ</t>
    </rPh>
    <rPh sb="7" eb="8">
      <t>エン</t>
    </rPh>
    <rPh sb="11" eb="12">
      <t>ヒ</t>
    </rPh>
    <rPh sb="12" eb="14">
      <t>カンサン</t>
    </rPh>
    <rPh sb="15" eb="17">
      <t>シャホ</t>
    </rPh>
    <rPh sb="17" eb="18">
      <t>フク</t>
    </rPh>
    <phoneticPr fontId="2"/>
  </si>
  <si>
    <t>＊１名が５台担当する</t>
    <rPh sb="2" eb="3">
      <t>メイ</t>
    </rPh>
    <rPh sb="5" eb="6">
      <t>ダイ</t>
    </rPh>
    <rPh sb="6" eb="8">
      <t>タントウ</t>
    </rPh>
    <phoneticPr fontId="2"/>
  </si>
  <si>
    <t>生産高</t>
    <rPh sb="0" eb="3">
      <t>セイサンダカ</t>
    </rPh>
    <phoneticPr fontId="2"/>
  </si>
  <si>
    <t>収支試算１</t>
    <rPh sb="0" eb="2">
      <t>シュウシ</t>
    </rPh>
    <rPh sb="2" eb="4">
      <t>シサン</t>
    </rPh>
    <phoneticPr fontId="2"/>
  </si>
  <si>
    <t>収支試算２</t>
    <rPh sb="0" eb="2">
      <t>シュウシ</t>
    </rPh>
    <rPh sb="2" eb="4">
      <t>シサン</t>
    </rPh>
    <phoneticPr fontId="2"/>
  </si>
  <si>
    <t>収支試算３</t>
    <rPh sb="0" eb="2">
      <t>シュウシ</t>
    </rPh>
    <rPh sb="2" eb="4">
      <t>シサン</t>
    </rPh>
    <phoneticPr fontId="2"/>
  </si>
  <si>
    <t>収支試算4</t>
    <rPh sb="0" eb="2">
      <t>シュウシ</t>
    </rPh>
    <rPh sb="2" eb="4">
      <t>シサン</t>
    </rPh>
    <phoneticPr fontId="2"/>
  </si>
  <si>
    <t>収支試算５</t>
    <rPh sb="0" eb="2">
      <t>シュウシ</t>
    </rPh>
    <rPh sb="2" eb="4">
      <t>シサン</t>
    </rPh>
    <phoneticPr fontId="2"/>
  </si>
  <si>
    <t>1店舗あたり1か月間の売上</t>
    <rPh sb="1" eb="3">
      <t>テンポ</t>
    </rPh>
    <rPh sb="8" eb="9">
      <t>ゲツ</t>
    </rPh>
    <rPh sb="9" eb="10">
      <t>カン</t>
    </rPh>
    <rPh sb="11" eb="13">
      <t>ウリアゲ</t>
    </rPh>
    <phoneticPr fontId="2"/>
  </si>
  <si>
    <t>全店合計の1か月間の売上</t>
    <rPh sb="0" eb="2">
      <t>ゼンテン</t>
    </rPh>
    <rPh sb="2" eb="4">
      <t>ゴウケイ</t>
    </rPh>
    <rPh sb="7" eb="8">
      <t>ゲツ</t>
    </rPh>
    <rPh sb="8" eb="9">
      <t>カン</t>
    </rPh>
    <rPh sb="10" eb="12">
      <t>ウリアゲ</t>
    </rPh>
    <phoneticPr fontId="2"/>
  </si>
  <si>
    <t>弊社へ修理を委託する費用</t>
    <rPh sb="0" eb="2">
      <t>ヘイシャ</t>
    </rPh>
    <rPh sb="3" eb="5">
      <t>シュウリ</t>
    </rPh>
    <rPh sb="6" eb="8">
      <t>イタク</t>
    </rPh>
    <rPh sb="10" eb="12">
      <t>ヒヨウ</t>
    </rPh>
    <phoneticPr fontId="2"/>
  </si>
  <si>
    <t>全店合計の1か月間粗利益
（③－④）</t>
    <rPh sb="0" eb="2">
      <t>ゼンテン</t>
    </rPh>
    <rPh sb="2" eb="4">
      <t>ゴウケイ</t>
    </rPh>
    <rPh sb="7" eb="8">
      <t>ゲツ</t>
    </rPh>
    <rPh sb="8" eb="9">
      <t>カン</t>
    </rPh>
    <rPh sb="9" eb="12">
      <t>アラリエキ</t>
    </rPh>
    <phoneticPr fontId="2"/>
  </si>
  <si>
    <t>全店合計の1年間粗利益
（⑤×12か月）</t>
    <rPh sb="0" eb="2">
      <t>ゼンテン</t>
    </rPh>
    <rPh sb="2" eb="4">
      <t>ゴウケイ</t>
    </rPh>
    <rPh sb="6" eb="8">
      <t>ネンカン</t>
    </rPh>
    <rPh sb="7" eb="8">
      <t>カン</t>
    </rPh>
    <rPh sb="8" eb="11">
      <t>アラリエキ</t>
    </rPh>
    <rPh sb="18" eb="19">
      <t>ゲツ</t>
    </rPh>
    <phoneticPr fontId="2"/>
  </si>
  <si>
    <r>
      <t>営業日数／</t>
    </r>
    <r>
      <rPr>
        <sz val="8"/>
        <color theme="1"/>
        <rFont val="游ゴシック"/>
        <family val="3"/>
        <charset val="128"/>
      </rPr>
      <t>月</t>
    </r>
    <rPh sb="0" eb="2">
      <t>エイギョウ</t>
    </rPh>
    <rPh sb="2" eb="4">
      <t>ニッスウ</t>
    </rPh>
    <rPh sb="5" eb="6">
      <t>ツキ</t>
    </rPh>
    <phoneticPr fontId="2"/>
  </si>
  <si>
    <r>
      <t>予測平均単価／</t>
    </r>
    <r>
      <rPr>
        <sz val="8"/>
        <color theme="1"/>
        <rFont val="游ゴシック"/>
        <family val="3"/>
        <charset val="128"/>
      </rPr>
      <t>１着あたり</t>
    </r>
    <rPh sb="0" eb="2">
      <t>ヨソク</t>
    </rPh>
    <rPh sb="2" eb="4">
      <t>ヘイキン</t>
    </rPh>
    <rPh sb="4" eb="6">
      <t>タンカ</t>
    </rPh>
    <rPh sb="8" eb="9">
      <t>チャク</t>
    </rPh>
    <phoneticPr fontId="2"/>
  </si>
  <si>
    <r>
      <t>①注文数（月）／</t>
    </r>
    <r>
      <rPr>
        <sz val="8"/>
        <color theme="1"/>
        <rFont val="游ゴシック"/>
        <family val="3"/>
        <charset val="128"/>
      </rPr>
      <t>1店舗あたり</t>
    </r>
    <rPh sb="1" eb="3">
      <t>チュウモン</t>
    </rPh>
    <rPh sb="3" eb="4">
      <t>カズ</t>
    </rPh>
    <rPh sb="5" eb="6">
      <t>ツキ</t>
    </rPh>
    <rPh sb="9" eb="11">
      <t>テンポ</t>
    </rPh>
    <phoneticPr fontId="2"/>
  </si>
  <si>
    <r>
      <t>②売上（月）／</t>
    </r>
    <r>
      <rPr>
        <sz val="8"/>
        <color theme="1"/>
        <rFont val="游ゴシック"/>
        <family val="3"/>
        <charset val="128"/>
      </rPr>
      <t>1店舗あたり</t>
    </r>
    <rPh sb="1" eb="3">
      <t>ウリアゲ</t>
    </rPh>
    <rPh sb="4" eb="5">
      <t>ツキ</t>
    </rPh>
    <rPh sb="8" eb="10">
      <t>テンポ</t>
    </rPh>
    <phoneticPr fontId="2"/>
  </si>
  <si>
    <r>
      <t>③売上(月）／</t>
    </r>
    <r>
      <rPr>
        <sz val="8"/>
        <color theme="1"/>
        <rFont val="游ゴシック"/>
        <family val="3"/>
        <charset val="128"/>
      </rPr>
      <t>全店合計</t>
    </r>
    <rPh sb="1" eb="3">
      <t>ウリアゲ</t>
    </rPh>
    <rPh sb="4" eb="5">
      <t>ツキ</t>
    </rPh>
    <rPh sb="7" eb="9">
      <t>ゼンテン</t>
    </rPh>
    <rPh sb="9" eb="11">
      <t>ゴウケイ</t>
    </rPh>
    <phoneticPr fontId="2"/>
  </si>
  <si>
    <r>
      <t>④修理委託費用(月）／</t>
    </r>
    <r>
      <rPr>
        <sz val="8"/>
        <color theme="1"/>
        <rFont val="游ゴシック"/>
        <family val="3"/>
        <charset val="128"/>
      </rPr>
      <t>全店合計</t>
    </r>
    <rPh sb="1" eb="3">
      <t>シュウリ</t>
    </rPh>
    <rPh sb="3" eb="5">
      <t>イタク</t>
    </rPh>
    <rPh sb="5" eb="7">
      <t>ヒヨウ</t>
    </rPh>
    <rPh sb="8" eb="9">
      <t>ツキ</t>
    </rPh>
    <rPh sb="11" eb="13">
      <t>ゼンテン</t>
    </rPh>
    <rPh sb="13" eb="15">
      <t>ゴウケイ</t>
    </rPh>
    <phoneticPr fontId="2"/>
  </si>
  <si>
    <r>
      <t>⑤粗利益(月）／</t>
    </r>
    <r>
      <rPr>
        <sz val="8"/>
        <color theme="1"/>
        <rFont val="游ゴシック"/>
        <family val="3"/>
        <charset val="128"/>
      </rPr>
      <t>全店合計</t>
    </r>
    <rPh sb="1" eb="4">
      <t>アラリエキ</t>
    </rPh>
    <rPh sb="5" eb="6">
      <t>ツキ</t>
    </rPh>
    <rPh sb="8" eb="10">
      <t>ゼンテン</t>
    </rPh>
    <rPh sb="10" eb="12">
      <t>ゴウケイ</t>
    </rPh>
    <phoneticPr fontId="2"/>
  </si>
  <si>
    <r>
      <t>⑥粗利益（年）／</t>
    </r>
    <r>
      <rPr>
        <b/>
        <sz val="8"/>
        <color theme="1"/>
        <rFont val="游ゴシック"/>
        <family val="3"/>
        <charset val="128"/>
      </rPr>
      <t>全店合計</t>
    </r>
    <rPh sb="1" eb="4">
      <t>アラリエキ</t>
    </rPh>
    <rPh sb="5" eb="6">
      <t>ネン</t>
    </rPh>
    <rPh sb="8" eb="10">
      <t>ゼンテン</t>
    </rPh>
    <rPh sb="10" eb="12">
      <t>ゴウケイ</t>
    </rPh>
    <phoneticPr fontId="2"/>
  </si>
  <si>
    <t>説　明</t>
    <rPh sb="0" eb="1">
      <t>セツ</t>
    </rPh>
    <rPh sb="2" eb="3">
      <t>アキラ</t>
    </rPh>
    <phoneticPr fontId="2"/>
  </si>
  <si>
    <t>項　目</t>
    <rPh sb="0" eb="1">
      <t>コウ</t>
    </rPh>
    <rPh sb="2" eb="3">
      <t>メ</t>
    </rPh>
    <phoneticPr fontId="2"/>
  </si>
  <si>
    <t>に数字を入力して下さい</t>
    <rPh sb="1" eb="3">
      <t>スウジ</t>
    </rPh>
    <rPh sb="4" eb="6">
      <t>ニュウリョク</t>
    </rPh>
    <rPh sb="8" eb="9">
      <t>クダ</t>
    </rPh>
    <phoneticPr fontId="2"/>
  </si>
  <si>
    <t>※　④（弊社への修理委託費用）は、上代の65％にて算出しております。この利率は、別途協議の上取り決めをさせて頂きます。</t>
    <rPh sb="4" eb="6">
      <t>ヘイシャ</t>
    </rPh>
    <rPh sb="8" eb="10">
      <t>シュウリ</t>
    </rPh>
    <rPh sb="10" eb="12">
      <t>イタク</t>
    </rPh>
    <rPh sb="12" eb="14">
      <t>ヒヨウ</t>
    </rPh>
    <rPh sb="17" eb="19">
      <t>ジョウダイ</t>
    </rPh>
    <rPh sb="25" eb="27">
      <t>サンシュツ</t>
    </rPh>
    <rPh sb="36" eb="38">
      <t>リリツ</t>
    </rPh>
    <rPh sb="40" eb="42">
      <t>ベット</t>
    </rPh>
    <rPh sb="42" eb="44">
      <t>キョウギ</t>
    </rPh>
    <rPh sb="45" eb="46">
      <t>ウエ</t>
    </rPh>
    <rPh sb="46" eb="47">
      <t>ト</t>
    </rPh>
    <rPh sb="48" eb="49">
      <t>キ</t>
    </rPh>
    <rPh sb="54" eb="55">
      <t>イタダ</t>
    </rPh>
    <phoneticPr fontId="2"/>
  </si>
  <si>
    <t>※　品物の配送費は、試算に含まれておりません。発注時は御社のご負担、納品時は弊社の負担を基本とさせて頂いております。</t>
    <rPh sb="2" eb="4">
      <t>シナモノ</t>
    </rPh>
    <rPh sb="5" eb="7">
      <t>ハイソウ</t>
    </rPh>
    <rPh sb="7" eb="8">
      <t>ヒ</t>
    </rPh>
    <rPh sb="10" eb="12">
      <t>シサン</t>
    </rPh>
    <rPh sb="13" eb="14">
      <t>フク</t>
    </rPh>
    <rPh sb="23" eb="25">
      <t>ハッチュウ</t>
    </rPh>
    <rPh sb="25" eb="26">
      <t>ジ</t>
    </rPh>
    <rPh sb="27" eb="29">
      <t>オンシャ</t>
    </rPh>
    <rPh sb="31" eb="33">
      <t>フタン</t>
    </rPh>
    <rPh sb="34" eb="36">
      <t>ノウヒン</t>
    </rPh>
    <rPh sb="36" eb="37">
      <t>ジ</t>
    </rPh>
    <rPh sb="38" eb="40">
      <t>ヘイシャ</t>
    </rPh>
    <rPh sb="41" eb="43">
      <t>フタン</t>
    </rPh>
    <rPh sb="44" eb="46">
      <t>キホン</t>
    </rPh>
    <rPh sb="50" eb="51">
      <t>イタダ</t>
    </rPh>
    <phoneticPr fontId="2"/>
  </si>
  <si>
    <t>リペア事業の収支シミュレーションシート</t>
    <rPh sb="3" eb="5">
      <t>ジギョウ</t>
    </rPh>
    <rPh sb="6" eb="8">
      <t>シュウシ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</si>
</sst>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#,##0.0;[Red]\-#,##0.0"/>
    <numFmt numFmtId="177" formatCode="0.0"/>
    <numFmt numFmtId="178" formatCode="0&quot;店舗&quot;"/>
    <numFmt numFmtId="179" formatCode="0&quot;着&quot;"/>
    <numFmt numFmtId="180" formatCode="0&quot;日&quot;"/>
  </numFmts>
  <fonts count="2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Meiryo UI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8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1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color theme="1"/>
      <name val="游ゴシック"/>
      <family val="3"/>
      <charset val="128"/>
    </font>
    <font>
      <sz val="8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b/>
      <sz val="8"/>
      <color theme="1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sz val="8"/>
      <color rgb="FFFF0000"/>
      <name val="游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theme="1"/>
      </left>
      <right/>
      <top style="thick">
        <color theme="1"/>
      </top>
      <bottom style="thick">
        <color theme="1"/>
      </bottom>
      <diagonal/>
    </border>
    <border>
      <left/>
      <right/>
      <top style="thick">
        <color theme="1"/>
      </top>
      <bottom style="thick">
        <color theme="1"/>
      </bottom>
      <diagonal/>
    </border>
    <border>
      <left style="hair">
        <color indexed="64"/>
      </left>
      <right style="thin">
        <color indexed="64"/>
      </right>
      <top style="thick">
        <color theme="1"/>
      </top>
      <bottom style="thick">
        <color theme="1"/>
      </bottom>
      <diagonal/>
    </border>
    <border>
      <left style="thin">
        <color indexed="64"/>
      </left>
      <right/>
      <top style="thick">
        <color theme="1"/>
      </top>
      <bottom style="thick">
        <color theme="1"/>
      </bottom>
      <diagonal/>
    </border>
    <border>
      <left style="hair">
        <color indexed="64"/>
      </left>
      <right style="hair">
        <color indexed="64"/>
      </right>
      <top style="thick">
        <color theme="1"/>
      </top>
      <bottom style="thick">
        <color theme="1"/>
      </bottom>
      <diagonal/>
    </border>
    <border>
      <left/>
      <right style="thick">
        <color theme="1"/>
      </right>
      <top style="thick">
        <color theme="1"/>
      </top>
      <bottom style="thick">
        <color theme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199">
    <xf numFmtId="0" fontId="0" fillId="0" borderId="0" xfId="0">
      <alignment vertical="center"/>
    </xf>
    <xf numFmtId="0" fontId="8" fillId="0" borderId="0" xfId="0" applyFont="1">
      <alignment vertical="center"/>
    </xf>
    <xf numFmtId="0" fontId="7" fillId="0" borderId="0" xfId="0" applyFont="1">
      <alignment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>
      <alignment vertical="center"/>
    </xf>
    <xf numFmtId="0" fontId="8" fillId="0" borderId="13" xfId="0" applyFont="1" applyBorder="1">
      <alignment vertical="center"/>
    </xf>
    <xf numFmtId="6" fontId="8" fillId="3" borderId="9" xfId="2" applyFont="1" applyFill="1" applyBorder="1">
      <alignment vertical="center"/>
    </xf>
    <xf numFmtId="9" fontId="8" fillId="3" borderId="9" xfId="0" applyNumberFormat="1" applyFont="1" applyFill="1" applyBorder="1">
      <alignment vertical="center"/>
    </xf>
    <xf numFmtId="6" fontId="8" fillId="0" borderId="9" xfId="2" applyFont="1" applyBorder="1">
      <alignment vertical="center"/>
    </xf>
    <xf numFmtId="9" fontId="8" fillId="0" borderId="9" xfId="0" applyNumberFormat="1" applyFont="1" applyBorder="1">
      <alignment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>
      <alignment vertical="center"/>
    </xf>
    <xf numFmtId="6" fontId="8" fillId="2" borderId="0" xfId="2" applyFont="1" applyFill="1">
      <alignment vertical="center"/>
    </xf>
    <xf numFmtId="9" fontId="8" fillId="2" borderId="0" xfId="0" applyNumberFormat="1" applyFont="1" applyFill="1">
      <alignment vertical="center"/>
    </xf>
    <xf numFmtId="6" fontId="8" fillId="2" borderId="0" xfId="0" applyNumberFormat="1" applyFont="1" applyFill="1">
      <alignment vertical="center"/>
    </xf>
    <xf numFmtId="0" fontId="8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38" fontId="8" fillId="3" borderId="9" xfId="1" applyFont="1" applyFill="1" applyBorder="1">
      <alignment vertical="center"/>
    </xf>
    <xf numFmtId="0" fontId="8" fillId="0" borderId="0" xfId="0" applyFont="1" applyAlignment="1">
      <alignment horizontal="center" vertical="center"/>
    </xf>
    <xf numFmtId="38" fontId="8" fillId="2" borderId="9" xfId="1" applyFont="1" applyFill="1" applyBorder="1">
      <alignment vertical="center"/>
    </xf>
    <xf numFmtId="0" fontId="8" fillId="2" borderId="1" xfId="0" applyFont="1" applyFill="1" applyBorder="1">
      <alignment vertical="center"/>
    </xf>
    <xf numFmtId="0" fontId="8" fillId="0" borderId="3" xfId="0" applyFont="1" applyBorder="1">
      <alignment vertical="center"/>
    </xf>
    <xf numFmtId="0" fontId="8" fillId="2" borderId="14" xfId="0" applyFont="1" applyFill="1" applyBorder="1">
      <alignment vertical="center"/>
    </xf>
    <xf numFmtId="0" fontId="8" fillId="2" borderId="4" xfId="0" applyFont="1" applyFill="1" applyBorder="1">
      <alignment vertical="center"/>
    </xf>
    <xf numFmtId="0" fontId="8" fillId="2" borderId="5" xfId="0" applyFont="1" applyFill="1" applyBorder="1">
      <alignment vertical="center"/>
    </xf>
    <xf numFmtId="0" fontId="8" fillId="2" borderId="16" xfId="0" applyFont="1" applyFill="1" applyBorder="1">
      <alignment vertical="center"/>
    </xf>
    <xf numFmtId="0" fontId="8" fillId="2" borderId="6" xfId="0" applyFont="1" applyFill="1" applyBorder="1">
      <alignment vertical="center"/>
    </xf>
    <xf numFmtId="0" fontId="8" fillId="2" borderId="8" xfId="0" applyFont="1" applyFill="1" applyBorder="1">
      <alignment vertical="center"/>
    </xf>
    <xf numFmtId="0" fontId="8" fillId="2" borderId="15" xfId="0" applyFont="1" applyFill="1" applyBorder="1">
      <alignment vertical="center"/>
    </xf>
    <xf numFmtId="0" fontId="8" fillId="2" borderId="11" xfId="0" applyFont="1" applyFill="1" applyBorder="1">
      <alignment vertical="center"/>
    </xf>
    <xf numFmtId="0" fontId="8" fillId="2" borderId="13" xfId="0" applyFont="1" applyFill="1" applyBorder="1">
      <alignment vertical="center"/>
    </xf>
    <xf numFmtId="0" fontId="8" fillId="2" borderId="9" xfId="0" applyFont="1" applyFill="1" applyBorder="1">
      <alignment vertical="center"/>
    </xf>
    <xf numFmtId="6" fontId="8" fillId="2" borderId="9" xfId="2" applyFont="1" applyFill="1" applyBorder="1">
      <alignment vertical="center"/>
    </xf>
    <xf numFmtId="6" fontId="8" fillId="3" borderId="6" xfId="2" applyFont="1" applyFill="1" applyBorder="1" applyAlignment="1">
      <alignment horizontal="right" vertical="center"/>
    </xf>
    <xf numFmtId="6" fontId="8" fillId="0" borderId="11" xfId="2" applyFont="1" applyBorder="1" applyAlignment="1">
      <alignment horizontal="right" vertical="center"/>
    </xf>
    <xf numFmtId="6" fontId="7" fillId="0" borderId="2" xfId="0" applyNumberFormat="1" applyFont="1" applyBorder="1">
      <alignment vertical="center"/>
    </xf>
    <xf numFmtId="6" fontId="7" fillId="0" borderId="3" xfId="0" applyNumberFormat="1" applyFont="1" applyBorder="1">
      <alignment vertical="center"/>
    </xf>
    <xf numFmtId="6" fontId="8" fillId="0" borderId="13" xfId="0" applyNumberFormat="1" applyFont="1" applyBorder="1" applyAlignment="1">
      <alignment horizontal="center" vertical="center"/>
    </xf>
    <xf numFmtId="6" fontId="8" fillId="0" borderId="9" xfId="0" applyNumberFormat="1" applyFont="1" applyBorder="1" applyAlignment="1">
      <alignment horizontal="center" vertical="center"/>
    </xf>
    <xf numFmtId="0" fontId="8" fillId="0" borderId="9" xfId="0" applyFont="1" applyBorder="1">
      <alignment vertical="center"/>
    </xf>
    <xf numFmtId="6" fontId="8" fillId="0" borderId="9" xfId="0" applyNumberFormat="1" applyFont="1" applyBorder="1">
      <alignment vertical="center"/>
    </xf>
    <xf numFmtId="6" fontId="8" fillId="2" borderId="9" xfId="0" applyNumberFormat="1" applyFont="1" applyFill="1" applyBorder="1">
      <alignment vertical="center"/>
    </xf>
    <xf numFmtId="38" fontId="8" fillId="4" borderId="9" xfId="1" applyFont="1" applyFill="1" applyBorder="1">
      <alignment vertical="center"/>
    </xf>
    <xf numFmtId="176" fontId="8" fillId="0" borderId="9" xfId="1" applyNumberFormat="1" applyFont="1" applyBorder="1">
      <alignment vertical="center"/>
    </xf>
    <xf numFmtId="0" fontId="9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7" xfId="0" applyBorder="1">
      <alignment vertical="center"/>
    </xf>
    <xf numFmtId="0" fontId="0" fillId="0" borderId="5" xfId="0" applyBorder="1">
      <alignment vertical="center"/>
    </xf>
    <xf numFmtId="6" fontId="0" fillId="0" borderId="17" xfId="2" applyFont="1" applyBorder="1">
      <alignment vertical="center"/>
    </xf>
    <xf numFmtId="0" fontId="10" fillId="0" borderId="0" xfId="0" applyFont="1">
      <alignment vertical="center"/>
    </xf>
    <xf numFmtId="0" fontId="0" fillId="0" borderId="6" xfId="0" applyBorder="1">
      <alignment vertical="center"/>
    </xf>
    <xf numFmtId="0" fontId="11" fillId="0" borderId="7" xfId="0" applyFon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0" xfId="0" applyAlignment="1">
      <alignment horizontal="left" vertical="center"/>
    </xf>
    <xf numFmtId="177" fontId="0" fillId="0" borderId="17" xfId="0" applyNumberFormat="1" applyBorder="1">
      <alignment vertical="center"/>
    </xf>
    <xf numFmtId="0" fontId="0" fillId="5" borderId="17" xfId="0" applyFill="1" applyBorder="1">
      <alignment vertical="center"/>
    </xf>
    <xf numFmtId="0" fontId="0" fillId="2" borderId="17" xfId="0" applyFill="1" applyBorder="1">
      <alignment vertical="center"/>
    </xf>
    <xf numFmtId="177" fontId="0" fillId="5" borderId="17" xfId="0" applyNumberFormat="1" applyFill="1" applyBorder="1">
      <alignment vertical="center"/>
    </xf>
    <xf numFmtId="0" fontId="9" fillId="5" borderId="17" xfId="0" applyFont="1" applyFill="1" applyBorder="1">
      <alignment vertical="center"/>
    </xf>
    <xf numFmtId="6" fontId="9" fillId="5" borderId="17" xfId="2" applyFont="1" applyFill="1" applyBorder="1">
      <alignment vertical="center"/>
    </xf>
    <xf numFmtId="0" fontId="12" fillId="0" borderId="0" xfId="0" applyFont="1" applyAlignment="1">
      <alignment horizontal="center" vertical="center"/>
    </xf>
    <xf numFmtId="6" fontId="0" fillId="2" borderId="17" xfId="2" applyFont="1" applyFill="1" applyBorder="1">
      <alignment vertical="center"/>
    </xf>
    <xf numFmtId="6" fontId="0" fillId="5" borderId="17" xfId="2" applyFont="1" applyFill="1" applyBorder="1">
      <alignment vertical="center"/>
    </xf>
    <xf numFmtId="6" fontId="9" fillId="5" borderId="17" xfId="0" applyNumberFormat="1" applyFont="1" applyFill="1" applyBorder="1">
      <alignment vertical="center"/>
    </xf>
    <xf numFmtId="6" fontId="0" fillId="0" borderId="17" xfId="2" applyFont="1" applyBorder="1" applyAlignment="1">
      <alignment horizontal="right" vertical="center"/>
    </xf>
    <xf numFmtId="6" fontId="0" fillId="5" borderId="17" xfId="2" applyFont="1" applyFill="1" applyBorder="1" applyAlignment="1">
      <alignment horizontal="right" vertical="center"/>
    </xf>
    <xf numFmtId="6" fontId="0" fillId="5" borderId="17" xfId="0" applyNumberFormat="1" applyFill="1" applyBorder="1">
      <alignment vertical="center"/>
    </xf>
    <xf numFmtId="6" fontId="13" fillId="0" borderId="0" xfId="2" applyFont="1">
      <alignment vertical="center"/>
    </xf>
    <xf numFmtId="6" fontId="13" fillId="0" borderId="0" xfId="0" applyNumberFormat="1" applyFont="1">
      <alignment vertical="center"/>
    </xf>
    <xf numFmtId="0" fontId="13" fillId="0" borderId="0" xfId="0" applyFont="1">
      <alignment vertical="center"/>
    </xf>
    <xf numFmtId="0" fontId="15" fillId="0" borderId="0" xfId="0" applyFont="1">
      <alignment vertical="center"/>
    </xf>
    <xf numFmtId="0" fontId="14" fillId="0" borderId="0" xfId="0" applyFont="1">
      <alignment vertical="center"/>
    </xf>
    <xf numFmtId="0" fontId="15" fillId="0" borderId="1" xfId="0" applyFont="1" applyBorder="1">
      <alignment vertical="center"/>
    </xf>
    <xf numFmtId="0" fontId="15" fillId="0" borderId="2" xfId="0" applyFont="1" applyBorder="1">
      <alignment vertical="center"/>
    </xf>
    <xf numFmtId="0" fontId="15" fillId="0" borderId="3" xfId="0" applyFont="1" applyBorder="1">
      <alignment vertical="center"/>
    </xf>
    <xf numFmtId="0" fontId="15" fillId="0" borderId="4" xfId="0" applyFont="1" applyBorder="1">
      <alignment vertical="center"/>
    </xf>
    <xf numFmtId="0" fontId="15" fillId="0" borderId="17" xfId="0" applyFont="1" applyBorder="1">
      <alignment vertical="center"/>
    </xf>
    <xf numFmtId="0" fontId="15" fillId="0" borderId="5" xfId="0" applyFont="1" applyBorder="1">
      <alignment vertical="center"/>
    </xf>
    <xf numFmtId="6" fontId="15" fillId="0" borderId="17" xfId="2" applyFont="1" applyBorder="1">
      <alignment vertical="center"/>
    </xf>
    <xf numFmtId="0" fontId="15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15" fillId="0" borderId="7" xfId="0" applyFont="1" applyBorder="1">
      <alignment vertical="center"/>
    </xf>
    <xf numFmtId="0" fontId="15" fillId="0" borderId="8" xfId="0" applyFont="1" applyBorder="1">
      <alignment vertical="center"/>
    </xf>
    <xf numFmtId="0" fontId="15" fillId="0" borderId="0" xfId="0" applyFont="1" applyAlignment="1">
      <alignment horizontal="left" vertical="center"/>
    </xf>
    <xf numFmtId="177" fontId="15" fillId="0" borderId="17" xfId="0" applyNumberFormat="1" applyFont="1" applyBorder="1">
      <alignment vertical="center"/>
    </xf>
    <xf numFmtId="0" fontId="15" fillId="5" borderId="17" xfId="0" applyFont="1" applyFill="1" applyBorder="1">
      <alignment vertical="center"/>
    </xf>
    <xf numFmtId="0" fontId="15" fillId="2" borderId="17" xfId="0" applyFont="1" applyFill="1" applyBorder="1">
      <alignment vertical="center"/>
    </xf>
    <xf numFmtId="177" fontId="15" fillId="5" borderId="17" xfId="0" applyNumberFormat="1" applyFont="1" applyFill="1" applyBorder="1">
      <alignment vertical="center"/>
    </xf>
    <xf numFmtId="0" fontId="14" fillId="5" borderId="17" xfId="0" applyFont="1" applyFill="1" applyBorder="1">
      <alignment vertical="center"/>
    </xf>
    <xf numFmtId="6" fontId="14" fillId="5" borderId="17" xfId="2" applyFont="1" applyFill="1" applyBorder="1">
      <alignment vertical="center"/>
    </xf>
    <xf numFmtId="0" fontId="15" fillId="0" borderId="0" xfId="0" applyFont="1" applyAlignment="1">
      <alignment horizontal="center" vertical="center"/>
    </xf>
    <xf numFmtId="6" fontId="15" fillId="2" borderId="17" xfId="2" applyFont="1" applyFill="1" applyBorder="1">
      <alignment vertical="center"/>
    </xf>
    <xf numFmtId="6" fontId="15" fillId="5" borderId="17" xfId="2" applyFont="1" applyFill="1" applyBorder="1">
      <alignment vertical="center"/>
    </xf>
    <xf numFmtId="6" fontId="14" fillId="5" borderId="17" xfId="0" applyNumberFormat="1" applyFont="1" applyFill="1" applyBorder="1">
      <alignment vertical="center"/>
    </xf>
    <xf numFmtId="6" fontId="15" fillId="0" borderId="17" xfId="2" applyFont="1" applyBorder="1" applyAlignment="1">
      <alignment horizontal="right" vertical="center"/>
    </xf>
    <xf numFmtId="6" fontId="15" fillId="5" borderId="17" xfId="2" applyFont="1" applyFill="1" applyBorder="1" applyAlignment="1">
      <alignment horizontal="right" vertical="center"/>
    </xf>
    <xf numFmtId="6" fontId="15" fillId="5" borderId="17" xfId="0" applyNumberFormat="1" applyFont="1" applyFill="1" applyBorder="1">
      <alignment vertical="center"/>
    </xf>
    <xf numFmtId="6" fontId="16" fillId="0" borderId="0" xfId="2" applyFont="1">
      <alignment vertical="center"/>
    </xf>
    <xf numFmtId="6" fontId="16" fillId="0" borderId="0" xfId="0" applyNumberFormat="1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6" fontId="17" fillId="0" borderId="0" xfId="0" applyNumberFormat="1" applyFont="1">
      <alignment vertical="center"/>
    </xf>
    <xf numFmtId="0" fontId="19" fillId="0" borderId="21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8" fillId="0" borderId="4" xfId="0" applyFont="1" applyBorder="1">
      <alignment vertical="center"/>
    </xf>
    <xf numFmtId="6" fontId="17" fillId="0" borderId="11" xfId="2" applyFont="1" applyBorder="1">
      <alignment vertical="center"/>
    </xf>
    <xf numFmtId="6" fontId="17" fillId="0" borderId="11" xfId="0" applyNumberFormat="1" applyFont="1" applyBorder="1">
      <alignment vertical="center"/>
    </xf>
    <xf numFmtId="6" fontId="17" fillId="0" borderId="13" xfId="2" applyFont="1" applyBorder="1">
      <alignment vertical="center"/>
    </xf>
    <xf numFmtId="6" fontId="17" fillId="0" borderId="13" xfId="0" applyNumberFormat="1" applyFont="1" applyBorder="1">
      <alignment vertical="center"/>
    </xf>
    <xf numFmtId="0" fontId="19" fillId="0" borderId="24" xfId="0" applyFont="1" applyBorder="1" applyAlignment="1">
      <alignment horizontal="center" vertical="center"/>
    </xf>
    <xf numFmtId="6" fontId="17" fillId="0" borderId="19" xfId="2" applyFont="1" applyBorder="1">
      <alignment vertical="center"/>
    </xf>
    <xf numFmtId="6" fontId="17" fillId="0" borderId="19" xfId="0" applyNumberFormat="1" applyFont="1" applyBorder="1">
      <alignment vertical="center"/>
    </xf>
    <xf numFmtId="0" fontId="18" fillId="0" borderId="26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6" fontId="17" fillId="0" borderId="1" xfId="0" applyNumberFormat="1" applyFont="1" applyBorder="1">
      <alignment vertical="center"/>
    </xf>
    <xf numFmtId="6" fontId="17" fillId="0" borderId="20" xfId="0" applyNumberFormat="1" applyFont="1" applyBorder="1">
      <alignment vertical="center"/>
    </xf>
    <xf numFmtId="6" fontId="17" fillId="0" borderId="3" xfId="0" applyNumberFormat="1" applyFont="1" applyBorder="1">
      <alignment vertical="center"/>
    </xf>
    <xf numFmtId="0" fontId="18" fillId="0" borderId="29" xfId="0" applyFont="1" applyBorder="1" applyAlignment="1">
      <alignment horizontal="center" vertical="center"/>
    </xf>
    <xf numFmtId="178" fontId="17" fillId="7" borderId="9" xfId="0" applyNumberFormat="1" applyFont="1" applyFill="1" applyBorder="1">
      <alignment vertical="center"/>
    </xf>
    <xf numFmtId="180" fontId="17" fillId="7" borderId="9" xfId="0" applyNumberFormat="1" applyFont="1" applyFill="1" applyBorder="1">
      <alignment vertical="center"/>
    </xf>
    <xf numFmtId="6" fontId="17" fillId="7" borderId="9" xfId="2" applyFont="1" applyFill="1" applyBorder="1" applyAlignment="1">
      <alignment horizontal="right" vertical="center"/>
    </xf>
    <xf numFmtId="179" fontId="17" fillId="7" borderId="6" xfId="0" applyNumberFormat="1" applyFont="1" applyFill="1" applyBorder="1">
      <alignment vertical="center"/>
    </xf>
    <xf numFmtId="179" fontId="17" fillId="7" borderId="25" xfId="0" applyNumberFormat="1" applyFont="1" applyFill="1" applyBorder="1">
      <alignment vertical="center"/>
    </xf>
    <xf numFmtId="179" fontId="17" fillId="7" borderId="8" xfId="0" applyNumberFormat="1" applyFont="1" applyFill="1" applyBorder="1">
      <alignment vertical="center"/>
    </xf>
    <xf numFmtId="0" fontId="17" fillId="7" borderId="9" xfId="0" applyFont="1" applyFill="1" applyBorder="1">
      <alignment vertical="center"/>
    </xf>
    <xf numFmtId="0" fontId="22" fillId="0" borderId="0" xfId="0" applyFont="1">
      <alignment vertical="center"/>
    </xf>
    <xf numFmtId="0" fontId="20" fillId="6" borderId="33" xfId="0" applyFont="1" applyFill="1" applyBorder="1" applyAlignment="1">
      <alignment horizontal="center" vertical="center" wrapText="1"/>
    </xf>
    <xf numFmtId="6" fontId="19" fillId="6" borderId="34" xfId="0" applyNumberFormat="1" applyFont="1" applyFill="1" applyBorder="1">
      <alignment vertical="center"/>
    </xf>
    <xf numFmtId="6" fontId="19" fillId="6" borderId="35" xfId="0" applyNumberFormat="1" applyFont="1" applyFill="1" applyBorder="1">
      <alignment vertical="center"/>
    </xf>
    <xf numFmtId="6" fontId="19" fillId="6" borderId="36" xfId="0" applyNumberFormat="1" applyFont="1" applyFill="1" applyBorder="1">
      <alignment vertical="center"/>
    </xf>
    <xf numFmtId="0" fontId="21" fillId="0" borderId="23" xfId="0" applyFont="1" applyBorder="1" applyAlignment="1">
      <alignment horizontal="center" vertical="center"/>
    </xf>
    <xf numFmtId="0" fontId="19" fillId="6" borderId="31" xfId="0" applyFont="1" applyFill="1" applyBorder="1" applyAlignment="1">
      <alignment horizontal="left" vertical="center"/>
    </xf>
    <xf numFmtId="0" fontId="19" fillId="6" borderId="32" xfId="0" applyFont="1" applyFill="1" applyBorder="1" applyAlignment="1">
      <alignment horizontal="left" vertical="center"/>
    </xf>
    <xf numFmtId="0" fontId="17" fillId="0" borderId="9" xfId="0" applyFont="1" applyBorder="1" applyAlignment="1">
      <alignment horizontal="left" vertical="center"/>
    </xf>
    <xf numFmtId="0" fontId="18" fillId="0" borderId="21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 wrapText="1"/>
    </xf>
    <xf numFmtId="0" fontId="17" fillId="0" borderId="15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/>
    </xf>
    <xf numFmtId="0" fontId="17" fillId="0" borderId="11" xfId="0" applyFont="1" applyBorder="1" applyAlignment="1">
      <alignment horizontal="left" vertical="center"/>
    </xf>
    <xf numFmtId="0" fontId="17" fillId="0" borderId="14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5" fillId="0" borderId="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0" borderId="7" xfId="0" applyFont="1" applyBorder="1" applyAlignment="1">
      <alignment horizontal="right" vertical="center"/>
    </xf>
    <xf numFmtId="0" fontId="15" fillId="0" borderId="18" xfId="0" applyFont="1" applyBorder="1" applyAlignment="1">
      <alignment horizontal="right" vertical="center"/>
    </xf>
    <xf numFmtId="6" fontId="8" fillId="0" borderId="1" xfId="0" applyNumberFormat="1" applyFont="1" applyBorder="1" applyAlignment="1">
      <alignment horizontal="center" vertical="center"/>
    </xf>
    <xf numFmtId="6" fontId="8" fillId="0" borderId="3" xfId="0" applyNumberFormat="1" applyFont="1" applyBorder="1" applyAlignment="1">
      <alignment horizontal="center" vertical="center"/>
    </xf>
    <xf numFmtId="6" fontId="8" fillId="0" borderId="6" xfId="0" applyNumberFormat="1" applyFont="1" applyBorder="1" applyAlignment="1">
      <alignment horizontal="center" vertical="center"/>
    </xf>
    <xf numFmtId="6" fontId="8" fillId="0" borderId="8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6" fontId="8" fillId="3" borderId="11" xfId="2" applyFont="1" applyFill="1" applyBorder="1" applyAlignment="1">
      <alignment horizontal="right" vertical="center"/>
    </xf>
    <xf numFmtId="6" fontId="8" fillId="3" borderId="13" xfId="2" applyFont="1" applyFill="1" applyBorder="1" applyAlignment="1">
      <alignment horizontal="right" vertical="center"/>
    </xf>
    <xf numFmtId="6" fontId="8" fillId="0" borderId="11" xfId="0" applyNumberFormat="1" applyFont="1" applyBorder="1" applyAlignment="1">
      <alignment horizontal="center" vertical="center"/>
    </xf>
    <xf numFmtId="6" fontId="8" fillId="0" borderId="13" xfId="0" applyNumberFormat="1" applyFont="1" applyBorder="1" applyAlignment="1">
      <alignment horizontal="center" vertical="center"/>
    </xf>
    <xf numFmtId="6" fontId="8" fillId="0" borderId="2" xfId="0" applyNumberFormat="1" applyFont="1" applyBorder="1" applyAlignment="1">
      <alignment horizontal="center" vertical="center"/>
    </xf>
    <xf numFmtId="6" fontId="8" fillId="0" borderId="7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6" fontId="8" fillId="0" borderId="14" xfId="0" applyNumberFormat="1" applyFont="1" applyBorder="1" applyAlignment="1">
      <alignment horizontal="center" vertical="center"/>
    </xf>
    <xf numFmtId="6" fontId="8" fillId="0" borderId="16" xfId="0" applyNumberFormat="1" applyFont="1" applyBorder="1" applyAlignment="1">
      <alignment horizontal="center" vertical="center"/>
    </xf>
    <xf numFmtId="6" fontId="8" fillId="0" borderId="15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6" fontId="8" fillId="2" borderId="14" xfId="2" applyFont="1" applyFill="1" applyBorder="1" applyAlignment="1">
      <alignment horizontal="right" vertical="center"/>
    </xf>
    <xf numFmtId="6" fontId="8" fillId="2" borderId="16" xfId="2" applyFont="1" applyFill="1" applyBorder="1" applyAlignment="1">
      <alignment horizontal="right" vertical="center"/>
    </xf>
    <xf numFmtId="6" fontId="8" fillId="2" borderId="15" xfId="2" applyFont="1" applyFill="1" applyBorder="1" applyAlignment="1">
      <alignment horizontal="right" vertical="center"/>
    </xf>
    <xf numFmtId="0" fontId="8" fillId="2" borderId="14" xfId="0" applyFont="1" applyFill="1" applyBorder="1" applyAlignment="1">
      <alignment horizontal="right" vertical="center"/>
    </xf>
    <xf numFmtId="0" fontId="8" fillId="2" borderId="16" xfId="0" applyFont="1" applyFill="1" applyBorder="1" applyAlignment="1">
      <alignment horizontal="right" vertical="center"/>
    </xf>
    <xf numFmtId="0" fontId="8" fillId="2" borderId="15" xfId="0" applyFont="1" applyFill="1" applyBorder="1" applyAlignment="1">
      <alignment horizontal="right" vertical="center"/>
    </xf>
    <xf numFmtId="6" fontId="8" fillId="2" borderId="14" xfId="2" applyFont="1" applyFill="1" applyBorder="1" applyAlignment="1">
      <alignment horizontal="center" vertical="center"/>
    </xf>
    <xf numFmtId="6" fontId="8" fillId="2" borderId="16" xfId="2" applyFont="1" applyFill="1" applyBorder="1" applyAlignment="1">
      <alignment horizontal="center" vertical="center"/>
    </xf>
    <xf numFmtId="6" fontId="8" fillId="2" borderId="15" xfId="2" applyFont="1" applyFill="1" applyBorder="1" applyAlignment="1">
      <alignment horizontal="center" vertical="center"/>
    </xf>
    <xf numFmtId="0" fontId="9" fillId="0" borderId="10" xfId="0" applyFont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7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5</xdr:row>
      <xdr:rowOff>317500</xdr:rowOff>
    </xdr:from>
    <xdr:to>
      <xdr:col>8</xdr:col>
      <xdr:colOff>946150</xdr:colOff>
      <xdr:row>7</xdr:row>
      <xdr:rowOff>25400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47B48803-E062-DC06-63E6-601C6511782E}"/>
            </a:ext>
          </a:extLst>
        </xdr:cNvPr>
        <xdr:cNvSpPr/>
      </xdr:nvSpPr>
      <xdr:spPr>
        <a:xfrm>
          <a:off x="3778250" y="1746250"/>
          <a:ext cx="4864100" cy="469900"/>
        </a:xfrm>
        <a:prstGeom prst="wedgeRoundRectCallout">
          <a:avLst>
            <a:gd name="adj1" fmla="val -54741"/>
            <a:gd name="adj2" fmla="val -2121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4</xdr:col>
      <xdr:colOff>260351</xdr:colOff>
      <xdr:row>5</xdr:row>
      <xdr:rowOff>342900</xdr:rowOff>
    </xdr:from>
    <xdr:ext cx="4571999" cy="4357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44DC39F3-E03B-E95D-0A8E-02EC5FF26697}"/>
            </a:ext>
          </a:extLst>
        </xdr:cNvPr>
        <xdr:cNvSpPr txBox="1"/>
      </xdr:nvSpPr>
      <xdr:spPr>
        <a:xfrm>
          <a:off x="3867151" y="1771650"/>
          <a:ext cx="4571999" cy="4357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800">
              <a:latin typeface="游ゴシック" panose="020B0400000000000000" pitchFamily="50" charset="-128"/>
              <a:ea typeface="游ゴシック" panose="020B0400000000000000" pitchFamily="50" charset="-128"/>
            </a:rPr>
            <a:t>修理品の１着あたりの予測価格を入力して下さい。弊社は￥</a:t>
          </a:r>
          <a:r>
            <a:rPr kumimoji="1" lang="en-US" altLang="ja-JP" sz="800">
              <a:latin typeface="游ゴシック" panose="020B0400000000000000" pitchFamily="50" charset="-128"/>
              <a:ea typeface="游ゴシック" panose="020B0400000000000000" pitchFamily="50" charset="-128"/>
            </a:rPr>
            <a:t>5,000</a:t>
          </a:r>
          <a:r>
            <a:rPr kumimoji="1" lang="ja-JP" altLang="en-US" sz="800">
              <a:latin typeface="游ゴシック" panose="020B0400000000000000" pitchFamily="50" charset="-128"/>
              <a:ea typeface="游ゴシック" panose="020B0400000000000000" pitchFamily="50" charset="-128"/>
            </a:rPr>
            <a:t>を想定しておりますので、</a:t>
          </a:r>
          <a:endParaRPr kumimoji="1" lang="en-US" altLang="ja-JP" sz="800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ja-JP" altLang="en-US" sz="800">
              <a:latin typeface="游ゴシック" panose="020B0400000000000000" pitchFamily="50" charset="-128"/>
              <a:ea typeface="游ゴシック" panose="020B0400000000000000" pitchFamily="50" charset="-128"/>
            </a:rPr>
            <a:t>￥</a:t>
          </a:r>
          <a:r>
            <a:rPr kumimoji="1" lang="en-US" altLang="ja-JP" sz="800">
              <a:latin typeface="游ゴシック" panose="020B0400000000000000" pitchFamily="50" charset="-128"/>
              <a:ea typeface="游ゴシック" panose="020B0400000000000000" pitchFamily="50" charset="-128"/>
            </a:rPr>
            <a:t>5,000</a:t>
          </a:r>
          <a:r>
            <a:rPr kumimoji="1" lang="ja-JP" altLang="en-US" sz="800">
              <a:latin typeface="游ゴシック" panose="020B0400000000000000" pitchFamily="50" charset="-128"/>
              <a:ea typeface="游ゴシック" panose="020B0400000000000000" pitchFamily="50" charset="-128"/>
            </a:rPr>
            <a:t>と入力しておりますが、御社の実績や予測に基づき数字を変更し試算出来ます。</a:t>
          </a:r>
        </a:p>
      </xdr:txBody>
    </xdr:sp>
    <xdr:clientData/>
  </xdr:oneCellAnchor>
  <xdr:twoCellAnchor>
    <xdr:from>
      <xdr:col>3</xdr:col>
      <xdr:colOff>31750</xdr:colOff>
      <xdr:row>9</xdr:row>
      <xdr:rowOff>50800</xdr:rowOff>
    </xdr:from>
    <xdr:to>
      <xdr:col>3</xdr:col>
      <xdr:colOff>1428750</xdr:colOff>
      <xdr:row>9</xdr:row>
      <xdr:rowOff>457200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A41294AE-CC77-4361-9F46-89CB17EEE0E9}"/>
            </a:ext>
          </a:extLst>
        </xdr:cNvPr>
        <xdr:cNvSpPr/>
      </xdr:nvSpPr>
      <xdr:spPr>
        <a:xfrm>
          <a:off x="2178050" y="2717800"/>
          <a:ext cx="1397000" cy="406400"/>
        </a:xfrm>
        <a:prstGeom prst="wedgeRoundRectCallout">
          <a:avLst>
            <a:gd name="adj1" fmla="val 55843"/>
            <a:gd name="adj2" fmla="val -35829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</xdr:col>
      <xdr:colOff>120651</xdr:colOff>
      <xdr:row>9</xdr:row>
      <xdr:rowOff>50800</xdr:rowOff>
    </xdr:from>
    <xdr:ext cx="1314450" cy="4357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AA1E82D9-8F72-4D9C-B557-727A84749319}"/>
            </a:ext>
          </a:extLst>
        </xdr:cNvPr>
        <xdr:cNvSpPr txBox="1"/>
      </xdr:nvSpPr>
      <xdr:spPr>
        <a:xfrm>
          <a:off x="2266951" y="2717800"/>
          <a:ext cx="1314450" cy="4357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800">
              <a:latin typeface="游ゴシック" panose="020B0400000000000000" pitchFamily="50" charset="-128"/>
              <a:ea typeface="游ゴシック" panose="020B0400000000000000" pitchFamily="50" charset="-128"/>
            </a:rPr>
            <a:t>1</a:t>
          </a:r>
          <a:r>
            <a:rPr kumimoji="1" lang="ja-JP" altLang="en-US" sz="800">
              <a:latin typeface="游ゴシック" panose="020B0400000000000000" pitchFamily="50" charset="-128"/>
              <a:ea typeface="游ゴシック" panose="020B0400000000000000" pitchFamily="50" charset="-128"/>
            </a:rPr>
            <a:t>か月間で</a:t>
          </a:r>
          <a:r>
            <a:rPr kumimoji="1" lang="en-US" altLang="ja-JP" sz="800">
              <a:latin typeface="游ゴシック" panose="020B0400000000000000" pitchFamily="50" charset="-128"/>
              <a:ea typeface="游ゴシック" panose="020B0400000000000000" pitchFamily="50" charset="-128"/>
            </a:rPr>
            <a:t>1</a:t>
          </a:r>
          <a:r>
            <a:rPr kumimoji="1" lang="ja-JP" altLang="en-US" sz="800">
              <a:latin typeface="游ゴシック" panose="020B0400000000000000" pitchFamily="50" charset="-128"/>
              <a:ea typeface="游ゴシック" panose="020B0400000000000000" pitchFamily="50" charset="-128"/>
            </a:rPr>
            <a:t>店舗あたりの</a:t>
          </a:r>
        </a:p>
        <a:p>
          <a:r>
            <a:rPr kumimoji="1" lang="ja-JP" altLang="en-US" sz="800">
              <a:latin typeface="游ゴシック" panose="020B0400000000000000" pitchFamily="50" charset="-128"/>
              <a:ea typeface="游ゴシック" panose="020B0400000000000000" pitchFamily="50" charset="-128"/>
            </a:rPr>
            <a:t>想定しうる受注商品数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5</xdr:row>
      <xdr:rowOff>317500</xdr:rowOff>
    </xdr:from>
    <xdr:to>
      <xdr:col>8</xdr:col>
      <xdr:colOff>946150</xdr:colOff>
      <xdr:row>7</xdr:row>
      <xdr:rowOff>25400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159FECD1-4BC5-4A85-BC70-7D6A7D0E6813}"/>
            </a:ext>
          </a:extLst>
        </xdr:cNvPr>
        <xdr:cNvSpPr/>
      </xdr:nvSpPr>
      <xdr:spPr>
        <a:xfrm>
          <a:off x="3778250" y="1746250"/>
          <a:ext cx="4864100" cy="469900"/>
        </a:xfrm>
        <a:prstGeom prst="wedgeRoundRectCallout">
          <a:avLst>
            <a:gd name="adj1" fmla="val -54741"/>
            <a:gd name="adj2" fmla="val -2121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4</xdr:col>
      <xdr:colOff>260351</xdr:colOff>
      <xdr:row>5</xdr:row>
      <xdr:rowOff>342900</xdr:rowOff>
    </xdr:from>
    <xdr:ext cx="4571999" cy="4357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D68A04DE-795F-4FA5-AB87-F808FACA4496}"/>
            </a:ext>
          </a:extLst>
        </xdr:cNvPr>
        <xdr:cNvSpPr txBox="1"/>
      </xdr:nvSpPr>
      <xdr:spPr>
        <a:xfrm>
          <a:off x="3867151" y="1771650"/>
          <a:ext cx="4571999" cy="4357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800">
              <a:latin typeface="游ゴシック" panose="020B0400000000000000" pitchFamily="50" charset="-128"/>
              <a:ea typeface="游ゴシック" panose="020B0400000000000000" pitchFamily="50" charset="-128"/>
            </a:rPr>
            <a:t>修理品の１着あたりの予測価格を入力して下さい。弊社は￥</a:t>
          </a:r>
          <a:r>
            <a:rPr kumimoji="1" lang="en-US" altLang="ja-JP" sz="800">
              <a:latin typeface="游ゴシック" panose="020B0400000000000000" pitchFamily="50" charset="-128"/>
              <a:ea typeface="游ゴシック" panose="020B0400000000000000" pitchFamily="50" charset="-128"/>
            </a:rPr>
            <a:t>5,000</a:t>
          </a:r>
          <a:r>
            <a:rPr kumimoji="1" lang="ja-JP" altLang="en-US" sz="800">
              <a:latin typeface="游ゴシック" panose="020B0400000000000000" pitchFamily="50" charset="-128"/>
              <a:ea typeface="游ゴシック" panose="020B0400000000000000" pitchFamily="50" charset="-128"/>
            </a:rPr>
            <a:t>を想定しておりますので、</a:t>
          </a:r>
          <a:endParaRPr kumimoji="1" lang="en-US" altLang="ja-JP" sz="800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ja-JP" altLang="en-US" sz="800">
              <a:latin typeface="游ゴシック" panose="020B0400000000000000" pitchFamily="50" charset="-128"/>
              <a:ea typeface="游ゴシック" panose="020B0400000000000000" pitchFamily="50" charset="-128"/>
            </a:rPr>
            <a:t>￥</a:t>
          </a:r>
          <a:r>
            <a:rPr kumimoji="1" lang="en-US" altLang="ja-JP" sz="800">
              <a:latin typeface="游ゴシック" panose="020B0400000000000000" pitchFamily="50" charset="-128"/>
              <a:ea typeface="游ゴシック" panose="020B0400000000000000" pitchFamily="50" charset="-128"/>
            </a:rPr>
            <a:t>5,000</a:t>
          </a:r>
          <a:r>
            <a:rPr kumimoji="1" lang="ja-JP" altLang="en-US" sz="800">
              <a:latin typeface="游ゴシック" panose="020B0400000000000000" pitchFamily="50" charset="-128"/>
              <a:ea typeface="游ゴシック" panose="020B0400000000000000" pitchFamily="50" charset="-128"/>
            </a:rPr>
            <a:t>と入力しておりますが、御社の実績や予測に基づき数字を変更し試算出来ます。</a:t>
          </a:r>
        </a:p>
      </xdr:txBody>
    </xdr:sp>
    <xdr:clientData/>
  </xdr:oneCellAnchor>
  <xdr:twoCellAnchor>
    <xdr:from>
      <xdr:col>3</xdr:col>
      <xdr:colOff>31750</xdr:colOff>
      <xdr:row>9</xdr:row>
      <xdr:rowOff>50800</xdr:rowOff>
    </xdr:from>
    <xdr:to>
      <xdr:col>3</xdr:col>
      <xdr:colOff>1428750</xdr:colOff>
      <xdr:row>9</xdr:row>
      <xdr:rowOff>457200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3FF122C6-1E02-4CD3-AE32-088F123239AA}"/>
            </a:ext>
          </a:extLst>
        </xdr:cNvPr>
        <xdr:cNvSpPr/>
      </xdr:nvSpPr>
      <xdr:spPr>
        <a:xfrm>
          <a:off x="2178050" y="2717800"/>
          <a:ext cx="1397000" cy="406400"/>
        </a:xfrm>
        <a:prstGeom prst="wedgeRoundRectCallout">
          <a:avLst>
            <a:gd name="adj1" fmla="val 55843"/>
            <a:gd name="adj2" fmla="val -35829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</xdr:col>
      <xdr:colOff>120651</xdr:colOff>
      <xdr:row>9</xdr:row>
      <xdr:rowOff>50800</xdr:rowOff>
    </xdr:from>
    <xdr:ext cx="1314450" cy="4357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1AC5BBF5-3D84-40DB-867A-CA64B54FD358}"/>
            </a:ext>
          </a:extLst>
        </xdr:cNvPr>
        <xdr:cNvSpPr txBox="1"/>
      </xdr:nvSpPr>
      <xdr:spPr>
        <a:xfrm>
          <a:off x="2266951" y="2717800"/>
          <a:ext cx="1314450" cy="4357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800">
              <a:latin typeface="游ゴシック" panose="020B0400000000000000" pitchFamily="50" charset="-128"/>
              <a:ea typeface="游ゴシック" panose="020B0400000000000000" pitchFamily="50" charset="-128"/>
            </a:rPr>
            <a:t>1</a:t>
          </a:r>
          <a:r>
            <a:rPr kumimoji="1" lang="ja-JP" altLang="en-US" sz="800">
              <a:latin typeface="游ゴシック" panose="020B0400000000000000" pitchFamily="50" charset="-128"/>
              <a:ea typeface="游ゴシック" panose="020B0400000000000000" pitchFamily="50" charset="-128"/>
            </a:rPr>
            <a:t>か月間で</a:t>
          </a:r>
          <a:r>
            <a:rPr kumimoji="1" lang="en-US" altLang="ja-JP" sz="800">
              <a:latin typeface="游ゴシック" panose="020B0400000000000000" pitchFamily="50" charset="-128"/>
              <a:ea typeface="游ゴシック" panose="020B0400000000000000" pitchFamily="50" charset="-128"/>
            </a:rPr>
            <a:t>1</a:t>
          </a:r>
          <a:r>
            <a:rPr kumimoji="1" lang="ja-JP" altLang="en-US" sz="800">
              <a:latin typeface="游ゴシック" panose="020B0400000000000000" pitchFamily="50" charset="-128"/>
              <a:ea typeface="游ゴシック" panose="020B0400000000000000" pitchFamily="50" charset="-128"/>
            </a:rPr>
            <a:t>店舗あたりの</a:t>
          </a:r>
        </a:p>
        <a:p>
          <a:r>
            <a:rPr kumimoji="1" lang="ja-JP" altLang="en-US" sz="800">
              <a:latin typeface="游ゴシック" panose="020B0400000000000000" pitchFamily="50" charset="-128"/>
              <a:ea typeface="游ゴシック" panose="020B0400000000000000" pitchFamily="50" charset="-128"/>
            </a:rPr>
            <a:t>想定しうる受注商品数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42148-FC93-4547-BDAA-67CFB234E50A}">
  <dimension ref="B1:J19"/>
  <sheetViews>
    <sheetView showGridLines="0" tabSelected="1" workbookViewId="0">
      <selection activeCell="F5" sqref="F5:J5"/>
    </sheetView>
  </sheetViews>
  <sheetFormatPr defaultColWidth="12.6328125" defaultRowHeight="30" customHeight="1"/>
  <cols>
    <col min="1" max="1" width="1" style="105" customWidth="1"/>
    <col min="2" max="2" width="12.6328125" style="105"/>
    <col min="3" max="3" width="17.08984375" style="105" customWidth="1"/>
    <col min="4" max="4" width="20.90625" style="105" customWidth="1"/>
    <col min="5" max="10" width="14.6328125" style="105" customWidth="1"/>
    <col min="11" max="16384" width="12.6328125" style="105"/>
  </cols>
  <sheetData>
    <row r="1" spans="2:10" ht="30" customHeight="1" thickBot="1">
      <c r="B1" s="137" t="s">
        <v>126</v>
      </c>
      <c r="C1" s="137"/>
      <c r="D1" s="137"/>
      <c r="E1" s="137"/>
      <c r="F1" s="137"/>
      <c r="G1" s="137"/>
      <c r="H1" s="137"/>
      <c r="I1" s="137"/>
    </row>
    <row r="2" spans="2:10" ht="9.5" customHeight="1" thickTop="1"/>
    <row r="3" spans="2:10" ht="30" customHeight="1">
      <c r="B3" s="131"/>
      <c r="C3" s="105" t="s">
        <v>123</v>
      </c>
    </row>
    <row r="4" spans="2:10" ht="13" customHeight="1"/>
    <row r="5" spans="2:10" ht="30" customHeight="1">
      <c r="B5" s="140" t="s">
        <v>18</v>
      </c>
      <c r="C5" s="140"/>
      <c r="D5" s="125"/>
      <c r="E5" s="110"/>
      <c r="F5" s="143"/>
      <c r="G5" s="143"/>
      <c r="H5" s="143"/>
      <c r="I5" s="143"/>
      <c r="J5" s="143"/>
    </row>
    <row r="6" spans="2:10" ht="30" customHeight="1">
      <c r="B6" s="140" t="s">
        <v>113</v>
      </c>
      <c r="C6" s="140"/>
      <c r="D6" s="126"/>
      <c r="E6" s="110"/>
    </row>
    <row r="7" spans="2:10" ht="30" customHeight="1">
      <c r="B7" s="140" t="s">
        <v>114</v>
      </c>
      <c r="C7" s="140"/>
      <c r="D7" s="127"/>
    </row>
    <row r="8" spans="2:10" ht="7.5" customHeight="1">
      <c r="D8" s="106"/>
    </row>
    <row r="9" spans="2:10" ht="30" customHeight="1" thickBot="1">
      <c r="B9" s="141" t="s">
        <v>122</v>
      </c>
      <c r="C9" s="142"/>
      <c r="D9" s="124" t="s">
        <v>121</v>
      </c>
      <c r="E9" s="108" t="s">
        <v>103</v>
      </c>
      <c r="F9" s="115" t="s">
        <v>104</v>
      </c>
      <c r="G9" s="115" t="s">
        <v>105</v>
      </c>
      <c r="H9" s="115" t="s">
        <v>106</v>
      </c>
      <c r="I9" s="109" t="s">
        <v>107</v>
      </c>
    </row>
    <row r="10" spans="2:10" ht="38" customHeight="1" thickTop="1">
      <c r="B10" s="144" t="s">
        <v>115</v>
      </c>
      <c r="C10" s="145"/>
      <c r="D10" s="118"/>
      <c r="E10" s="128"/>
      <c r="F10" s="129"/>
      <c r="G10" s="129"/>
      <c r="H10" s="129"/>
      <c r="I10" s="130"/>
    </row>
    <row r="11" spans="2:10" ht="38" customHeight="1">
      <c r="B11" s="140" t="s">
        <v>116</v>
      </c>
      <c r="C11" s="146"/>
      <c r="D11" s="119" t="s">
        <v>108</v>
      </c>
      <c r="E11" s="111">
        <f>E10*$D$7</f>
        <v>0</v>
      </c>
      <c r="F11" s="116">
        <f>F10*$D$7</f>
        <v>0</v>
      </c>
      <c r="G11" s="116">
        <f>G10*$D$7</f>
        <v>0</v>
      </c>
      <c r="H11" s="116">
        <f>H10*$D$7</f>
        <v>0</v>
      </c>
      <c r="I11" s="113">
        <f>I10*$D$7</f>
        <v>0</v>
      </c>
    </row>
    <row r="12" spans="2:10" ht="38" customHeight="1">
      <c r="B12" s="140" t="s">
        <v>117</v>
      </c>
      <c r="C12" s="146"/>
      <c r="D12" s="119" t="s">
        <v>109</v>
      </c>
      <c r="E12" s="111">
        <f>E11*$D$5</f>
        <v>0</v>
      </c>
      <c r="F12" s="116">
        <f>F11*$D$5</f>
        <v>0</v>
      </c>
      <c r="G12" s="116">
        <f>G11*$D$5</f>
        <v>0</v>
      </c>
      <c r="H12" s="116">
        <f>H11*$D$5</f>
        <v>0</v>
      </c>
      <c r="I12" s="113">
        <f>I11*$D$5</f>
        <v>0</v>
      </c>
    </row>
    <row r="13" spans="2:10" ht="38" customHeight="1">
      <c r="B13" s="140" t="s">
        <v>118</v>
      </c>
      <c r="C13" s="146"/>
      <c r="D13" s="119" t="s">
        <v>110</v>
      </c>
      <c r="E13" s="112">
        <f>E12*0.65</f>
        <v>0</v>
      </c>
      <c r="F13" s="117">
        <f>F12*0.65</f>
        <v>0</v>
      </c>
      <c r="G13" s="117">
        <f>G12*0.65</f>
        <v>0</v>
      </c>
      <c r="H13" s="117">
        <f>H12*0.65</f>
        <v>0</v>
      </c>
      <c r="I13" s="114">
        <f>I12*0.65</f>
        <v>0</v>
      </c>
    </row>
    <row r="14" spans="2:10" ht="38" customHeight="1" thickBot="1">
      <c r="B14" s="147" t="s">
        <v>119</v>
      </c>
      <c r="C14" s="148"/>
      <c r="D14" s="120" t="s">
        <v>111</v>
      </c>
      <c r="E14" s="121">
        <f>E12-E13</f>
        <v>0</v>
      </c>
      <c r="F14" s="122">
        <f t="shared" ref="F14:I14" si="0">F12-F13</f>
        <v>0</v>
      </c>
      <c r="G14" s="122">
        <f t="shared" si="0"/>
        <v>0</v>
      </c>
      <c r="H14" s="122">
        <f t="shared" si="0"/>
        <v>0</v>
      </c>
      <c r="I14" s="123">
        <f t="shared" si="0"/>
        <v>0</v>
      </c>
    </row>
    <row r="15" spans="2:10" ht="38" customHeight="1" thickTop="1" thickBot="1">
      <c r="B15" s="138" t="s">
        <v>120</v>
      </c>
      <c r="C15" s="139"/>
      <c r="D15" s="133" t="s">
        <v>112</v>
      </c>
      <c r="E15" s="134">
        <f>E14*12</f>
        <v>0</v>
      </c>
      <c r="F15" s="135">
        <f t="shared" ref="F15:I15" si="1">F14*12</f>
        <v>0</v>
      </c>
      <c r="G15" s="135">
        <f t="shared" si="1"/>
        <v>0</v>
      </c>
      <c r="H15" s="135">
        <f t="shared" si="1"/>
        <v>0</v>
      </c>
      <c r="I15" s="136">
        <f t="shared" si="1"/>
        <v>0</v>
      </c>
    </row>
    <row r="16" spans="2:10" ht="18" customHeight="1" thickTop="1">
      <c r="B16" s="132" t="s">
        <v>124</v>
      </c>
      <c r="E16" s="107"/>
      <c r="F16" s="107"/>
      <c r="G16" s="107"/>
      <c r="H16" s="107"/>
      <c r="I16" s="107"/>
    </row>
    <row r="17" spans="2:2" ht="18" customHeight="1">
      <c r="B17" s="132" t="s">
        <v>125</v>
      </c>
    </row>
    <row r="18" spans="2:2" ht="18" customHeight="1"/>
    <row r="19" spans="2:2" ht="20" customHeight="1"/>
  </sheetData>
  <mergeCells count="12">
    <mergeCell ref="B1:I1"/>
    <mergeCell ref="B15:C15"/>
    <mergeCell ref="B7:C7"/>
    <mergeCell ref="B9:C9"/>
    <mergeCell ref="F5:J5"/>
    <mergeCell ref="B10:C10"/>
    <mergeCell ref="B11:C11"/>
    <mergeCell ref="B12:C12"/>
    <mergeCell ref="B13:C13"/>
    <mergeCell ref="B14:C14"/>
    <mergeCell ref="B5:C5"/>
    <mergeCell ref="B6:C6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71379-69FA-4238-92E1-5D96C34B03BC}">
  <dimension ref="B1:J19"/>
  <sheetViews>
    <sheetView showGridLines="0" workbookViewId="0">
      <selection activeCell="K7" sqref="K7"/>
    </sheetView>
  </sheetViews>
  <sheetFormatPr defaultColWidth="12.6328125" defaultRowHeight="30" customHeight="1"/>
  <cols>
    <col min="1" max="1" width="1" style="105" customWidth="1"/>
    <col min="2" max="2" width="12.6328125" style="105"/>
    <col min="3" max="3" width="17.08984375" style="105" customWidth="1"/>
    <col min="4" max="4" width="20.90625" style="105" customWidth="1"/>
    <col min="5" max="10" width="14.6328125" style="105" customWidth="1"/>
    <col min="11" max="16384" width="12.6328125" style="105"/>
  </cols>
  <sheetData>
    <row r="1" spans="2:10" ht="30" customHeight="1" thickBot="1">
      <c r="B1" s="137" t="s">
        <v>126</v>
      </c>
      <c r="C1" s="137"/>
      <c r="D1" s="137"/>
      <c r="E1" s="137"/>
      <c r="F1" s="137"/>
      <c r="G1" s="137"/>
      <c r="H1" s="137"/>
      <c r="I1" s="137"/>
    </row>
    <row r="2" spans="2:10" ht="9.5" customHeight="1" thickTop="1"/>
    <row r="3" spans="2:10" ht="30" customHeight="1">
      <c r="B3" s="131"/>
      <c r="C3" s="105" t="s">
        <v>123</v>
      </c>
    </row>
    <row r="4" spans="2:10" ht="13" customHeight="1"/>
    <row r="5" spans="2:10" ht="30" customHeight="1">
      <c r="B5" s="140" t="s">
        <v>18</v>
      </c>
      <c r="C5" s="140"/>
      <c r="D5" s="125">
        <v>100</v>
      </c>
      <c r="E5" s="110"/>
      <c r="F5" s="143"/>
      <c r="G5" s="143"/>
      <c r="H5" s="143"/>
      <c r="I5" s="143"/>
      <c r="J5" s="143"/>
    </row>
    <row r="6" spans="2:10" ht="30" customHeight="1">
      <c r="B6" s="140" t="s">
        <v>113</v>
      </c>
      <c r="C6" s="140"/>
      <c r="D6" s="126">
        <v>25</v>
      </c>
      <c r="E6" s="110"/>
    </row>
    <row r="7" spans="2:10" ht="30" customHeight="1">
      <c r="B7" s="140" t="s">
        <v>114</v>
      </c>
      <c r="C7" s="140"/>
      <c r="D7" s="127">
        <v>5000</v>
      </c>
    </row>
    <row r="8" spans="2:10" ht="7.5" customHeight="1">
      <c r="D8" s="106"/>
    </row>
    <row r="9" spans="2:10" ht="30" customHeight="1" thickBot="1">
      <c r="B9" s="141" t="s">
        <v>122</v>
      </c>
      <c r="C9" s="142"/>
      <c r="D9" s="124" t="s">
        <v>121</v>
      </c>
      <c r="E9" s="108" t="s">
        <v>103</v>
      </c>
      <c r="F9" s="115" t="s">
        <v>104</v>
      </c>
      <c r="G9" s="115" t="s">
        <v>105</v>
      </c>
      <c r="H9" s="115" t="s">
        <v>106</v>
      </c>
      <c r="I9" s="109" t="s">
        <v>107</v>
      </c>
    </row>
    <row r="10" spans="2:10" ht="38" customHeight="1" thickTop="1">
      <c r="B10" s="144" t="s">
        <v>115</v>
      </c>
      <c r="C10" s="145"/>
      <c r="D10" s="118"/>
      <c r="E10" s="128">
        <v>3</v>
      </c>
      <c r="F10" s="129">
        <v>5</v>
      </c>
      <c r="G10" s="129">
        <v>10</v>
      </c>
      <c r="H10" s="129">
        <v>15</v>
      </c>
      <c r="I10" s="130">
        <v>30</v>
      </c>
    </row>
    <row r="11" spans="2:10" ht="38" customHeight="1">
      <c r="B11" s="140" t="s">
        <v>116</v>
      </c>
      <c r="C11" s="146"/>
      <c r="D11" s="119" t="s">
        <v>108</v>
      </c>
      <c r="E11" s="111">
        <f>E10*$D$7</f>
        <v>15000</v>
      </c>
      <c r="F11" s="116">
        <f>F10*$D$7</f>
        <v>25000</v>
      </c>
      <c r="G11" s="116">
        <f>G10*$D$7</f>
        <v>50000</v>
      </c>
      <c r="H11" s="116">
        <f>H10*$D$7</f>
        <v>75000</v>
      </c>
      <c r="I11" s="113">
        <f>I10*$D$7</f>
        <v>150000</v>
      </c>
    </row>
    <row r="12" spans="2:10" ht="38" customHeight="1">
      <c r="B12" s="140" t="s">
        <v>117</v>
      </c>
      <c r="C12" s="146"/>
      <c r="D12" s="119" t="s">
        <v>109</v>
      </c>
      <c r="E12" s="111">
        <f>E11*$D$5</f>
        <v>1500000</v>
      </c>
      <c r="F12" s="116">
        <f>F11*$D$5</f>
        <v>2500000</v>
      </c>
      <c r="G12" s="116">
        <f>G11*$D$5</f>
        <v>5000000</v>
      </c>
      <c r="H12" s="116">
        <f>H11*$D$5</f>
        <v>7500000</v>
      </c>
      <c r="I12" s="113">
        <f>I11*$D$5</f>
        <v>15000000</v>
      </c>
    </row>
    <row r="13" spans="2:10" ht="38" customHeight="1">
      <c r="B13" s="140" t="s">
        <v>118</v>
      </c>
      <c r="C13" s="146"/>
      <c r="D13" s="119" t="s">
        <v>110</v>
      </c>
      <c r="E13" s="112">
        <f>E12*0.65</f>
        <v>975000</v>
      </c>
      <c r="F13" s="117">
        <f>F12*0.65</f>
        <v>1625000</v>
      </c>
      <c r="G13" s="117">
        <f>G12*0.65</f>
        <v>3250000</v>
      </c>
      <c r="H13" s="117">
        <f>H12*0.65</f>
        <v>4875000</v>
      </c>
      <c r="I13" s="114">
        <f>I12*0.65</f>
        <v>9750000</v>
      </c>
    </row>
    <row r="14" spans="2:10" ht="38" customHeight="1" thickBot="1">
      <c r="B14" s="147" t="s">
        <v>119</v>
      </c>
      <c r="C14" s="148"/>
      <c r="D14" s="120" t="s">
        <v>111</v>
      </c>
      <c r="E14" s="121">
        <f>E12-E13</f>
        <v>525000</v>
      </c>
      <c r="F14" s="122">
        <f t="shared" ref="F14:I14" si="0">F12-F13</f>
        <v>875000</v>
      </c>
      <c r="G14" s="122">
        <f t="shared" si="0"/>
        <v>1750000</v>
      </c>
      <c r="H14" s="122">
        <f t="shared" si="0"/>
        <v>2625000</v>
      </c>
      <c r="I14" s="123">
        <f t="shared" si="0"/>
        <v>5250000</v>
      </c>
    </row>
    <row r="15" spans="2:10" ht="38" customHeight="1" thickTop="1" thickBot="1">
      <c r="B15" s="138" t="s">
        <v>120</v>
      </c>
      <c r="C15" s="139"/>
      <c r="D15" s="133" t="s">
        <v>112</v>
      </c>
      <c r="E15" s="134">
        <f>E14*12</f>
        <v>6300000</v>
      </c>
      <c r="F15" s="135">
        <f t="shared" ref="F15:I15" si="1">F14*12</f>
        <v>10500000</v>
      </c>
      <c r="G15" s="135">
        <f t="shared" si="1"/>
        <v>21000000</v>
      </c>
      <c r="H15" s="135">
        <f t="shared" si="1"/>
        <v>31500000</v>
      </c>
      <c r="I15" s="136">
        <f t="shared" si="1"/>
        <v>63000000</v>
      </c>
    </row>
    <row r="16" spans="2:10" ht="18" customHeight="1" thickTop="1">
      <c r="B16" s="132" t="s">
        <v>124</v>
      </c>
      <c r="E16" s="107"/>
      <c r="F16" s="107"/>
      <c r="G16" s="107"/>
      <c r="H16" s="107"/>
      <c r="I16" s="107"/>
    </row>
    <row r="17" spans="2:2" ht="18" customHeight="1">
      <c r="B17" s="132" t="s">
        <v>125</v>
      </c>
    </row>
    <row r="18" spans="2:2" ht="18" customHeight="1"/>
    <row r="19" spans="2:2" ht="20" customHeight="1"/>
  </sheetData>
  <mergeCells count="12">
    <mergeCell ref="B15:C15"/>
    <mergeCell ref="B1:I1"/>
    <mergeCell ref="B5:C5"/>
    <mergeCell ref="F5:J5"/>
    <mergeCell ref="B6:C6"/>
    <mergeCell ref="B7:C7"/>
    <mergeCell ref="B9:C9"/>
    <mergeCell ref="B10:C10"/>
    <mergeCell ref="B11:C11"/>
    <mergeCell ref="B12:C12"/>
    <mergeCell ref="B13:C13"/>
    <mergeCell ref="B14:C14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687D2-DD32-4DCE-BF54-4A7499C13757}">
  <dimension ref="A2:I72"/>
  <sheetViews>
    <sheetView topLeftCell="A16" workbookViewId="0">
      <selection activeCell="K21" sqref="K21"/>
    </sheetView>
  </sheetViews>
  <sheetFormatPr defaultColWidth="8.90625" defaultRowHeight="15"/>
  <cols>
    <col min="1" max="2" width="1.6328125" style="75" customWidth="1"/>
    <col min="3" max="3" width="9" style="75" bestFit="1" customWidth="1"/>
    <col min="4" max="4" width="12.90625" style="75" bestFit="1" customWidth="1"/>
    <col min="5" max="5" width="10.08984375" style="75" customWidth="1"/>
    <col min="6" max="6" width="16" style="75" customWidth="1"/>
    <col min="7" max="9" width="8.90625" style="75"/>
    <col min="10" max="10" width="1.54296875" style="75" customWidth="1"/>
    <col min="11" max="11" width="12.90625" style="75" customWidth="1"/>
    <col min="12" max="12" width="15.453125" style="75" customWidth="1"/>
    <col min="13" max="13" width="8.90625" style="75"/>
    <col min="14" max="14" width="20.453125" style="75" customWidth="1"/>
    <col min="15" max="15" width="2.81640625" style="75" customWidth="1"/>
    <col min="16" max="16384" width="8.90625" style="75"/>
  </cols>
  <sheetData>
    <row r="2" spans="1:9" ht="27.65" customHeight="1" thickBot="1">
      <c r="A2" s="149" t="s">
        <v>50</v>
      </c>
      <c r="B2" s="149"/>
      <c r="C2" s="149"/>
      <c r="D2" s="149"/>
      <c r="E2" s="149"/>
      <c r="F2" s="149"/>
      <c r="G2" s="149"/>
      <c r="H2" s="149"/>
      <c r="I2" s="149"/>
    </row>
    <row r="3" spans="1:9" ht="15.5" thickTop="1">
      <c r="C3" s="76"/>
      <c r="D3" s="76"/>
      <c r="E3" s="76"/>
      <c r="F3" s="76"/>
      <c r="G3" s="76"/>
      <c r="H3" s="76"/>
      <c r="I3" s="76"/>
    </row>
    <row r="4" spans="1:9" ht="15.5" thickBot="1">
      <c r="B4" s="77"/>
      <c r="C4" s="78"/>
      <c r="D4" s="78"/>
      <c r="E4" s="78"/>
      <c r="F4" s="79"/>
    </row>
    <row r="5" spans="1:9" ht="15.5" thickBot="1">
      <c r="B5" s="80"/>
      <c r="C5" s="81">
        <v>1</v>
      </c>
      <c r="D5" s="75" t="s">
        <v>53</v>
      </c>
      <c r="F5" s="82"/>
    </row>
    <row r="6" spans="1:9" ht="15.5" thickBot="1">
      <c r="B6" s="80"/>
      <c r="E6" s="83">
        <v>1650</v>
      </c>
      <c r="F6" s="82" t="s">
        <v>54</v>
      </c>
    </row>
    <row r="7" spans="1:9">
      <c r="B7" s="80"/>
      <c r="C7" s="1" t="s">
        <v>55</v>
      </c>
      <c r="F7" s="82"/>
    </row>
    <row r="8" spans="1:9" ht="7.25" customHeight="1">
      <c r="B8" s="84"/>
      <c r="C8" s="85"/>
      <c r="D8" s="86"/>
      <c r="E8" s="86"/>
      <c r="F8" s="87"/>
    </row>
    <row r="10" spans="1:9">
      <c r="A10" s="152" t="s">
        <v>56</v>
      </c>
      <c r="B10" s="152"/>
      <c r="C10" s="152"/>
      <c r="D10" s="152"/>
      <c r="E10" s="152"/>
      <c r="F10" s="152"/>
      <c r="G10" s="152"/>
      <c r="H10" s="152"/>
      <c r="I10" s="152"/>
    </row>
    <row r="11" spans="1:9" ht="15.5" thickBot="1">
      <c r="A11" s="88"/>
      <c r="B11" s="88"/>
      <c r="C11" s="88"/>
      <c r="D11" s="88"/>
      <c r="E11" s="88"/>
      <c r="F11" s="88"/>
      <c r="G11" s="88"/>
      <c r="H11" s="88"/>
      <c r="I11" s="88"/>
    </row>
    <row r="12" spans="1:9" ht="15.5" thickBot="1">
      <c r="C12" s="75" t="s">
        <v>57</v>
      </c>
      <c r="F12" s="89">
        <v>5</v>
      </c>
      <c r="G12" s="75" t="s">
        <v>58</v>
      </c>
    </row>
    <row r="13" spans="1:9" ht="15.5" thickBot="1">
      <c r="C13" s="75" t="s">
        <v>59</v>
      </c>
      <c r="F13" s="90">
        <f>C5</f>
        <v>1</v>
      </c>
      <c r="G13" s="75" t="s">
        <v>53</v>
      </c>
    </row>
    <row r="14" spans="1:9" ht="15.5" thickBot="1">
      <c r="C14" s="90">
        <f>C5</f>
        <v>1</v>
      </c>
      <c r="D14" s="75" t="s">
        <v>60</v>
      </c>
      <c r="F14" s="90">
        <f>F12*F13</f>
        <v>5</v>
      </c>
      <c r="G14" s="75" t="s">
        <v>58</v>
      </c>
    </row>
    <row r="16" spans="1:9" ht="15.5" thickBot="1"/>
    <row r="17" spans="1:9" ht="15.5" thickBot="1">
      <c r="C17" s="75" t="s">
        <v>61</v>
      </c>
      <c r="F17" s="91">
        <v>25</v>
      </c>
      <c r="G17" s="75" t="s">
        <v>62</v>
      </c>
    </row>
    <row r="18" spans="1:9" ht="15.5" thickBot="1">
      <c r="C18" s="1" t="s">
        <v>63</v>
      </c>
    </row>
    <row r="19" spans="1:9" ht="15.5" thickBot="1">
      <c r="C19" s="75" t="s">
        <v>64</v>
      </c>
      <c r="F19" s="92">
        <f>F12/(F17/60)</f>
        <v>12</v>
      </c>
      <c r="G19" s="75" t="s">
        <v>65</v>
      </c>
    </row>
    <row r="20" spans="1:9" ht="15.5" thickBot="1">
      <c r="C20" s="90">
        <f>C5</f>
        <v>1</v>
      </c>
      <c r="D20" s="75" t="s">
        <v>66</v>
      </c>
      <c r="F20" s="92">
        <f>C20*F19</f>
        <v>12</v>
      </c>
      <c r="G20" s="75" t="s">
        <v>65</v>
      </c>
    </row>
    <row r="21" spans="1:9" ht="15.5" thickBot="1">
      <c r="C21" s="93">
        <f>C5</f>
        <v>1</v>
      </c>
      <c r="D21" s="75" t="s">
        <v>67</v>
      </c>
      <c r="F21" s="94">
        <f>F20*E6</f>
        <v>19800</v>
      </c>
      <c r="G21" s="76" t="s">
        <v>68</v>
      </c>
    </row>
    <row r="22" spans="1:9" ht="15.5" thickBot="1">
      <c r="F22" s="94">
        <f>F21*22</f>
        <v>435600</v>
      </c>
      <c r="G22" s="76" t="s">
        <v>69</v>
      </c>
    </row>
    <row r="23" spans="1:9" ht="15.5" thickBot="1">
      <c r="F23" s="95" t="s">
        <v>70</v>
      </c>
    </row>
    <row r="24" spans="1:9" ht="15.5" thickBot="1">
      <c r="F24" s="90">
        <f>F20/2</f>
        <v>6</v>
      </c>
      <c r="G24" s="76" t="s">
        <v>71</v>
      </c>
    </row>
    <row r="25" spans="1:9" ht="15.5" thickBot="1">
      <c r="F25" s="90">
        <f>F24*22</f>
        <v>132</v>
      </c>
      <c r="G25" s="76" t="s">
        <v>72</v>
      </c>
    </row>
    <row r="27" spans="1:9">
      <c r="C27" s="75" t="s">
        <v>73</v>
      </c>
    </row>
    <row r="30" spans="1:9" ht="15.5" thickBot="1">
      <c r="A30" s="149" t="s">
        <v>74</v>
      </c>
      <c r="B30" s="149"/>
      <c r="C30" s="149"/>
      <c r="D30" s="149"/>
      <c r="E30" s="149"/>
      <c r="F30" s="149"/>
      <c r="G30" s="149"/>
      <c r="H30" s="149"/>
      <c r="I30" s="149"/>
    </row>
    <row r="31" spans="1:9" ht="16" thickTop="1" thickBot="1"/>
    <row r="32" spans="1:9" ht="15.5" thickBot="1">
      <c r="C32" s="75" t="s">
        <v>75</v>
      </c>
      <c r="F32" s="96">
        <f>1000*23*8+30000</f>
        <v>214000</v>
      </c>
      <c r="G32" s="75" t="s">
        <v>2</v>
      </c>
    </row>
    <row r="33" spans="3:7">
      <c r="F33" s="1" t="s">
        <v>76</v>
      </c>
    </row>
    <row r="34" spans="3:7" ht="15.5" thickBot="1"/>
    <row r="35" spans="3:7" ht="15.5" thickBot="1">
      <c r="C35" s="75" t="s">
        <v>77</v>
      </c>
      <c r="F35" s="97">
        <f>F25*300</f>
        <v>39600</v>
      </c>
      <c r="G35" s="75" t="s">
        <v>2</v>
      </c>
    </row>
    <row r="36" spans="3:7" ht="15.5" thickBot="1">
      <c r="F36" s="90">
        <f>F25/30</f>
        <v>4.4000000000000004</v>
      </c>
      <c r="G36" s="75" t="s">
        <v>78</v>
      </c>
    </row>
    <row r="37" spans="3:7" ht="15.5" thickBot="1"/>
    <row r="38" spans="3:7" ht="15.5" thickBot="1">
      <c r="C38" s="75" t="s">
        <v>79</v>
      </c>
      <c r="F38" s="97">
        <f>F25*200</f>
        <v>26400</v>
      </c>
      <c r="G38" s="75" t="s">
        <v>2</v>
      </c>
    </row>
    <row r="39" spans="3:7" ht="15.5" thickBot="1"/>
    <row r="40" spans="3:7" ht="15.5" thickBot="1">
      <c r="C40" s="153" t="s">
        <v>1</v>
      </c>
      <c r="D40" s="153"/>
      <c r="E40" s="154"/>
      <c r="F40" s="98">
        <f>F32+F35+F38</f>
        <v>280000</v>
      </c>
      <c r="G40" s="75" t="s">
        <v>2</v>
      </c>
    </row>
    <row r="42" spans="3:7" ht="15.5" thickBot="1"/>
    <row r="43" spans="3:7" ht="15.5" thickBot="1">
      <c r="C43" s="75" t="s">
        <v>80</v>
      </c>
      <c r="F43" s="83">
        <v>100000</v>
      </c>
      <c r="G43" s="75" t="s">
        <v>2</v>
      </c>
    </row>
    <row r="44" spans="3:7" ht="15.5" thickBot="1">
      <c r="C44" s="75" t="s">
        <v>81</v>
      </c>
      <c r="F44" s="99">
        <v>15000</v>
      </c>
      <c r="G44" s="75" t="s">
        <v>2</v>
      </c>
    </row>
    <row r="45" spans="3:7" ht="15.5" thickBot="1">
      <c r="C45" s="75" t="s">
        <v>82</v>
      </c>
      <c r="F45" s="100">
        <f>F36*2200</f>
        <v>9680</v>
      </c>
      <c r="G45" s="75" t="s">
        <v>2</v>
      </c>
    </row>
    <row r="46" spans="3:7" ht="15.5" thickBot="1"/>
    <row r="47" spans="3:7" ht="15.5" thickBot="1">
      <c r="C47" s="75" t="s">
        <v>83</v>
      </c>
      <c r="F47" s="101">
        <f>F72/36</f>
        <v>60833.333333333336</v>
      </c>
      <c r="G47" s="75" t="s">
        <v>2</v>
      </c>
    </row>
    <row r="48" spans="3:7">
      <c r="C48" s="75" t="s">
        <v>84</v>
      </c>
    </row>
    <row r="50" spans="1:9" ht="15.5" thickBot="1"/>
    <row r="51" spans="1:9" ht="15.5" thickBot="1">
      <c r="C51" s="153" t="s">
        <v>85</v>
      </c>
      <c r="D51" s="153"/>
      <c r="E51" s="154"/>
      <c r="F51" s="98">
        <f>SUM(F43:F47)</f>
        <v>185513.33333333334</v>
      </c>
      <c r="G51" s="75" t="s">
        <v>2</v>
      </c>
    </row>
    <row r="53" spans="1:9" ht="15.5" thickBot="1"/>
    <row r="54" spans="1:9" ht="15.5" thickBot="1">
      <c r="C54" s="153" t="s">
        <v>86</v>
      </c>
      <c r="D54" s="153"/>
      <c r="E54" s="154"/>
      <c r="F54" s="98">
        <f>F22-F40-F51</f>
        <v>-29913.333333333343</v>
      </c>
      <c r="G54" s="75" t="s">
        <v>2</v>
      </c>
    </row>
    <row r="56" spans="1:9" ht="15.5" thickBot="1">
      <c r="A56" s="149" t="s">
        <v>87</v>
      </c>
      <c r="B56" s="149"/>
      <c r="C56" s="149"/>
      <c r="D56" s="149"/>
      <c r="E56" s="149"/>
      <c r="F56" s="149"/>
      <c r="G56" s="149"/>
      <c r="H56" s="149"/>
      <c r="I56" s="149"/>
    </row>
    <row r="57" spans="1:9" ht="16" thickTop="1" thickBot="1"/>
    <row r="58" spans="1:9" ht="15.5" thickBot="1">
      <c r="C58" s="75" t="s">
        <v>88</v>
      </c>
      <c r="D58" s="102">
        <v>1000000</v>
      </c>
      <c r="E58" s="90">
        <f>C5</f>
        <v>1</v>
      </c>
      <c r="F58" s="103">
        <f>D58*E58</f>
        <v>1000000</v>
      </c>
    </row>
    <row r="59" spans="1:9">
      <c r="C59" s="75" t="s">
        <v>89</v>
      </c>
      <c r="D59" s="102">
        <v>150000</v>
      </c>
      <c r="E59" s="75">
        <v>1</v>
      </c>
      <c r="F59" s="103">
        <f t="shared" ref="F59:F68" si="0">D59*E59</f>
        <v>150000</v>
      </c>
    </row>
    <row r="60" spans="1:9">
      <c r="C60" s="75" t="s">
        <v>90</v>
      </c>
      <c r="D60" s="102">
        <v>150000</v>
      </c>
      <c r="E60" s="75">
        <v>1</v>
      </c>
      <c r="F60" s="103">
        <f t="shared" si="0"/>
        <v>150000</v>
      </c>
    </row>
    <row r="61" spans="1:9">
      <c r="C61" s="75" t="s">
        <v>91</v>
      </c>
      <c r="D61" s="102">
        <v>150000</v>
      </c>
      <c r="E61" s="75">
        <v>1</v>
      </c>
      <c r="F61" s="103">
        <f t="shared" si="0"/>
        <v>150000</v>
      </c>
    </row>
    <row r="62" spans="1:9">
      <c r="C62" s="75" t="s">
        <v>92</v>
      </c>
      <c r="D62" s="102">
        <v>30000</v>
      </c>
      <c r="E62" s="75">
        <v>3</v>
      </c>
      <c r="F62" s="103">
        <f t="shared" si="0"/>
        <v>90000</v>
      </c>
    </row>
    <row r="63" spans="1:9">
      <c r="C63" s="75" t="s">
        <v>93</v>
      </c>
      <c r="D63" s="102">
        <v>500</v>
      </c>
      <c r="E63" s="75">
        <v>100</v>
      </c>
      <c r="F63" s="103">
        <f t="shared" si="0"/>
        <v>50000</v>
      </c>
    </row>
    <row r="64" spans="1:9">
      <c r="C64" s="75" t="s">
        <v>94</v>
      </c>
      <c r="D64" s="102">
        <v>200000</v>
      </c>
      <c r="E64" s="75">
        <v>1</v>
      </c>
      <c r="F64" s="103">
        <f t="shared" si="0"/>
        <v>200000</v>
      </c>
    </row>
    <row r="65" spans="3:6">
      <c r="D65" s="104"/>
      <c r="F65" s="104"/>
    </row>
    <row r="66" spans="3:6">
      <c r="C66" s="75" t="s">
        <v>95</v>
      </c>
      <c r="D66" s="102">
        <v>100000</v>
      </c>
      <c r="E66" s="75">
        <v>1</v>
      </c>
      <c r="F66" s="103">
        <f t="shared" si="0"/>
        <v>100000</v>
      </c>
    </row>
    <row r="67" spans="3:6">
      <c r="C67" s="75" t="s">
        <v>96</v>
      </c>
      <c r="D67" s="102">
        <v>100000</v>
      </c>
      <c r="E67" s="75">
        <v>1</v>
      </c>
      <c r="F67" s="103">
        <f t="shared" si="0"/>
        <v>100000</v>
      </c>
    </row>
    <row r="68" spans="3:6">
      <c r="C68" s="75" t="s">
        <v>97</v>
      </c>
      <c r="D68" s="102">
        <v>100000</v>
      </c>
      <c r="E68" s="75">
        <v>2</v>
      </c>
      <c r="F68" s="103">
        <f t="shared" si="0"/>
        <v>200000</v>
      </c>
    </row>
    <row r="71" spans="3:6" ht="15.5" thickBot="1"/>
    <row r="72" spans="3:6" ht="15.5" thickBot="1">
      <c r="C72" s="150" t="s">
        <v>98</v>
      </c>
      <c r="D72" s="150"/>
      <c r="E72" s="151"/>
      <c r="F72" s="98">
        <f>SUM(F58:F71)</f>
        <v>2190000</v>
      </c>
    </row>
  </sheetData>
  <mergeCells count="8">
    <mergeCell ref="A56:I56"/>
    <mergeCell ref="C72:E72"/>
    <mergeCell ref="A2:I2"/>
    <mergeCell ref="A10:I10"/>
    <mergeCell ref="A30:I30"/>
    <mergeCell ref="C40:E40"/>
    <mergeCell ref="C51:E51"/>
    <mergeCell ref="C54:E54"/>
  </mergeCells>
  <phoneticPr fontId="2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94"/>
  <sheetViews>
    <sheetView showGridLines="0" topLeftCell="A9" zoomScaleNormal="100" workbookViewId="0">
      <selection activeCell="K21" sqref="K21"/>
    </sheetView>
  </sheetViews>
  <sheetFormatPr defaultColWidth="9" defaultRowHeight="20" customHeight="1"/>
  <cols>
    <col min="1" max="1" width="9.36328125" style="1" customWidth="1"/>
    <col min="2" max="9" width="11.6328125" style="1" customWidth="1"/>
    <col min="10" max="10" width="11" style="1" customWidth="1"/>
    <col min="11" max="16384" width="9" style="1"/>
  </cols>
  <sheetData>
    <row r="1" spans="1:9" ht="20" customHeight="1" thickBot="1">
      <c r="A1" s="179" t="s">
        <v>9</v>
      </c>
      <c r="B1" s="179"/>
      <c r="C1" s="179"/>
      <c r="D1" s="179"/>
      <c r="E1" s="179"/>
      <c r="F1" s="179"/>
      <c r="G1" s="179"/>
      <c r="H1" s="179"/>
      <c r="I1" s="179"/>
    </row>
    <row r="2" spans="1:9" ht="20" customHeight="1" thickTop="1"/>
    <row r="3" spans="1:9" ht="20" customHeight="1">
      <c r="A3" s="2" t="s">
        <v>31</v>
      </c>
    </row>
    <row r="4" spans="1:9" ht="20" customHeight="1">
      <c r="A4" s="176" t="s">
        <v>6</v>
      </c>
      <c r="B4" s="180" t="s">
        <v>3</v>
      </c>
      <c r="C4" s="181"/>
      <c r="D4" s="176" t="s">
        <v>22</v>
      </c>
      <c r="E4" s="164" t="s">
        <v>24</v>
      </c>
      <c r="F4" s="165"/>
      <c r="G4" s="164" t="s">
        <v>25</v>
      </c>
      <c r="H4" s="165"/>
    </row>
    <row r="5" spans="1:9" ht="20" customHeight="1">
      <c r="A5" s="178"/>
      <c r="B5" s="182"/>
      <c r="C5" s="183"/>
      <c r="D5" s="178"/>
      <c r="E5" s="3" t="s">
        <v>10</v>
      </c>
      <c r="F5" s="3" t="s">
        <v>7</v>
      </c>
      <c r="G5" s="3" t="s">
        <v>11</v>
      </c>
      <c r="H5" s="3" t="s">
        <v>7</v>
      </c>
    </row>
    <row r="6" spans="1:9" ht="20" customHeight="1">
      <c r="A6" s="4">
        <v>1</v>
      </c>
      <c r="B6" s="5" t="s">
        <v>4</v>
      </c>
      <c r="C6" s="6"/>
      <c r="D6" s="7">
        <v>2700</v>
      </c>
      <c r="E6" s="8">
        <v>0.4</v>
      </c>
      <c r="F6" s="9">
        <f>D6*E6</f>
        <v>1080</v>
      </c>
      <c r="G6" s="10">
        <f>1-E6</f>
        <v>0.6</v>
      </c>
      <c r="H6" s="9">
        <f>D6*G6</f>
        <v>1620</v>
      </c>
    </row>
    <row r="7" spans="1:9" ht="20" customHeight="1">
      <c r="A7" s="4">
        <v>2</v>
      </c>
      <c r="B7" s="5" t="s">
        <v>5</v>
      </c>
      <c r="C7" s="6"/>
      <c r="D7" s="7">
        <v>5000</v>
      </c>
      <c r="E7" s="8">
        <v>0.4</v>
      </c>
      <c r="F7" s="9">
        <f t="shared" ref="F7" si="0">D7*E7</f>
        <v>2000</v>
      </c>
      <c r="G7" s="10">
        <f>1-E7</f>
        <v>0.6</v>
      </c>
      <c r="H7" s="9">
        <f>D7*G7</f>
        <v>3000</v>
      </c>
    </row>
    <row r="8" spans="1:9" s="12" customFormat="1" ht="20" customHeight="1">
      <c r="A8" s="11"/>
      <c r="D8" s="13"/>
      <c r="E8" s="14"/>
      <c r="F8" s="13"/>
      <c r="G8" s="15"/>
      <c r="H8" s="15"/>
    </row>
    <row r="9" spans="1:9" ht="20" customHeight="1">
      <c r="A9" s="2" t="s">
        <v>12</v>
      </c>
    </row>
    <row r="10" spans="1:9" ht="20" customHeight="1">
      <c r="A10" s="16" t="s">
        <v>6</v>
      </c>
      <c r="B10" s="180" t="s">
        <v>3</v>
      </c>
      <c r="C10" s="181"/>
      <c r="D10" s="16" t="s">
        <v>23</v>
      </c>
      <c r="E10" s="17" t="s">
        <v>26</v>
      </c>
      <c r="F10" s="17" t="s">
        <v>25</v>
      </c>
    </row>
    <row r="11" spans="1:9" ht="20" customHeight="1">
      <c r="A11" s="4">
        <v>1</v>
      </c>
      <c r="B11" s="5" t="s">
        <v>4</v>
      </c>
      <c r="C11" s="6"/>
      <c r="D11" s="18">
        <v>5</v>
      </c>
      <c r="E11" s="9">
        <f>D11*F6</f>
        <v>5400</v>
      </c>
      <c r="F11" s="9">
        <f>D11*H6</f>
        <v>8100</v>
      </c>
    </row>
    <row r="12" spans="1:9" s="12" customFormat="1" ht="20" customHeight="1">
      <c r="A12" s="4">
        <v>2</v>
      </c>
      <c r="B12" s="5" t="s">
        <v>5</v>
      </c>
      <c r="C12" s="6"/>
      <c r="D12" s="18">
        <v>5</v>
      </c>
      <c r="E12" s="9">
        <f>D12*F7</f>
        <v>10000</v>
      </c>
      <c r="F12" s="9">
        <f>D12*H7</f>
        <v>15000</v>
      </c>
    </row>
    <row r="13" spans="1:9" s="12" customFormat="1" ht="20" customHeight="1">
      <c r="A13" s="19"/>
      <c r="B13" s="1"/>
      <c r="C13" s="1"/>
      <c r="D13" s="20">
        <f>D11+D12</f>
        <v>10</v>
      </c>
      <c r="E13" s="20">
        <f t="shared" ref="E13:F13" si="1">E11+E12</f>
        <v>15400</v>
      </c>
      <c r="F13" s="20">
        <f t="shared" si="1"/>
        <v>23100</v>
      </c>
      <c r="G13" s="14"/>
      <c r="H13" s="13"/>
    </row>
    <row r="14" spans="1:9" s="12" customFormat="1" ht="20" customHeight="1">
      <c r="A14" s="19"/>
      <c r="B14" s="1"/>
      <c r="C14" s="1"/>
      <c r="D14" s="13"/>
      <c r="E14" s="14"/>
      <c r="F14" s="13"/>
      <c r="G14" s="14"/>
      <c r="H14" s="13"/>
    </row>
    <row r="15" spans="1:9" ht="20" customHeight="1">
      <c r="A15" s="2" t="s">
        <v>52</v>
      </c>
    </row>
    <row r="16" spans="1:9" ht="20" customHeight="1">
      <c r="A16" s="160" t="s">
        <v>51</v>
      </c>
      <c r="B16" s="161"/>
      <c r="C16" s="164" t="s">
        <v>102</v>
      </c>
      <c r="D16" s="172"/>
      <c r="E16" s="165"/>
      <c r="F16" s="164" t="s">
        <v>49</v>
      </c>
      <c r="G16" s="165"/>
    </row>
    <row r="17" spans="1:10" ht="20" customHeight="1">
      <c r="A17" s="162"/>
      <c r="B17" s="163"/>
      <c r="C17" s="164" t="s">
        <v>45</v>
      </c>
      <c r="D17" s="165"/>
      <c r="E17" s="4" t="s">
        <v>46</v>
      </c>
      <c r="F17" s="4" t="s">
        <v>47</v>
      </c>
      <c r="G17" s="4" t="s">
        <v>48</v>
      </c>
    </row>
    <row r="18" spans="1:10" s="12" customFormat="1" ht="20" customHeight="1">
      <c r="A18" s="21" t="s">
        <v>32</v>
      </c>
      <c r="B18" s="22" t="s">
        <v>41</v>
      </c>
      <c r="C18" s="23" t="s">
        <v>42</v>
      </c>
      <c r="D18" s="187">
        <v>24</v>
      </c>
      <c r="E18" s="190">
        <f>D18*((H6+H7)/2)</f>
        <v>55440</v>
      </c>
      <c r="F18" s="184">
        <v>12000</v>
      </c>
      <c r="G18" s="190">
        <f>F18+F22</f>
        <v>20000</v>
      </c>
    </row>
    <row r="19" spans="1:10" s="12" customFormat="1" ht="20" customHeight="1">
      <c r="A19" s="24" t="s">
        <v>36</v>
      </c>
      <c r="B19" s="25" t="s">
        <v>35</v>
      </c>
      <c r="C19" s="26" t="s">
        <v>43</v>
      </c>
      <c r="D19" s="188"/>
      <c r="E19" s="191"/>
      <c r="F19" s="185"/>
      <c r="G19" s="191"/>
    </row>
    <row r="20" spans="1:10" s="12" customFormat="1" ht="20" customHeight="1">
      <c r="A20" s="24" t="s">
        <v>38</v>
      </c>
      <c r="B20" s="25" t="s">
        <v>37</v>
      </c>
      <c r="C20" s="26" t="s">
        <v>43</v>
      </c>
      <c r="D20" s="188"/>
      <c r="E20" s="191"/>
      <c r="F20" s="185"/>
      <c r="G20" s="191"/>
    </row>
    <row r="21" spans="1:10" s="12" customFormat="1" ht="20" customHeight="1">
      <c r="A21" s="27" t="s">
        <v>39</v>
      </c>
      <c r="B21" s="28" t="s">
        <v>40</v>
      </c>
      <c r="C21" s="29" t="s">
        <v>42</v>
      </c>
      <c r="D21" s="189"/>
      <c r="E21" s="191"/>
      <c r="F21" s="186"/>
      <c r="G21" s="191"/>
    </row>
    <row r="22" spans="1:10" s="12" customFormat="1" ht="20" customHeight="1">
      <c r="A22" s="30" t="s">
        <v>34</v>
      </c>
      <c r="B22" s="31" t="s">
        <v>33</v>
      </c>
      <c r="C22" s="32" t="s">
        <v>44</v>
      </c>
      <c r="D22" s="32">
        <v>24</v>
      </c>
      <c r="E22" s="192"/>
      <c r="F22" s="33">
        <v>8000</v>
      </c>
      <c r="G22" s="192"/>
    </row>
    <row r="23" spans="1:10" s="12" customFormat="1" ht="20" customHeight="1">
      <c r="D23" s="13"/>
      <c r="E23" s="14"/>
      <c r="F23" s="13"/>
      <c r="G23" s="14"/>
    </row>
    <row r="24" spans="1:10" s="12" customFormat="1" ht="20" customHeight="1">
      <c r="A24" s="164" t="s">
        <v>29</v>
      </c>
      <c r="B24" s="172"/>
      <c r="C24" s="172"/>
      <c r="D24" s="165"/>
      <c r="E24" s="164" t="s">
        <v>19</v>
      </c>
      <c r="F24" s="165"/>
      <c r="G24" s="14"/>
      <c r="H24" s="13"/>
    </row>
    <row r="25" spans="1:10" s="12" customFormat="1" ht="20" customHeight="1">
      <c r="A25" s="34">
        <f>E18</f>
        <v>55440</v>
      </c>
      <c r="B25" s="17" t="s">
        <v>27</v>
      </c>
      <c r="C25" s="35">
        <f>A25*22</f>
        <v>1219680</v>
      </c>
      <c r="D25" s="17" t="s">
        <v>28</v>
      </c>
      <c r="E25" s="166">
        <f>G18*22</f>
        <v>440000</v>
      </c>
      <c r="F25" s="167"/>
      <c r="G25" s="14"/>
      <c r="H25" s="13"/>
    </row>
    <row r="26" spans="1:10" s="12" customFormat="1" ht="20" customHeight="1">
      <c r="D26" s="13"/>
      <c r="E26" s="14"/>
      <c r="F26" s="13"/>
      <c r="G26" s="14"/>
      <c r="H26" s="13"/>
    </row>
    <row r="27" spans="1:10" s="12" customFormat="1" ht="20" customHeight="1">
      <c r="D27" s="13"/>
      <c r="E27" s="14"/>
      <c r="F27" s="13"/>
      <c r="G27" s="14"/>
      <c r="H27" s="13"/>
    </row>
    <row r="28" spans="1:10" s="12" customFormat="1" ht="20" customHeight="1">
      <c r="D28" s="13"/>
      <c r="E28" s="14"/>
      <c r="F28" s="13"/>
      <c r="G28" s="14"/>
      <c r="H28" s="13"/>
    </row>
    <row r="29" spans="1:10" s="12" customFormat="1" ht="20" customHeight="1">
      <c r="A29" s="2" t="s">
        <v>8</v>
      </c>
      <c r="D29" s="13"/>
      <c r="E29" s="14"/>
      <c r="F29" s="13"/>
      <c r="G29" s="14"/>
      <c r="H29" s="13"/>
    </row>
    <row r="30" spans="1:10" ht="20" customHeight="1">
      <c r="A30" s="176" t="s">
        <v>18</v>
      </c>
      <c r="B30" s="173" t="s">
        <v>30</v>
      </c>
      <c r="C30" s="155" t="s">
        <v>1</v>
      </c>
      <c r="D30" s="170"/>
      <c r="E30" s="170"/>
      <c r="F30" s="36"/>
      <c r="G30" s="37"/>
      <c r="H30" s="155" t="s">
        <v>0</v>
      </c>
      <c r="I30" s="156"/>
      <c r="J30" s="159" t="s">
        <v>21</v>
      </c>
    </row>
    <row r="31" spans="1:10" ht="20" customHeight="1">
      <c r="A31" s="177"/>
      <c r="B31" s="174"/>
      <c r="C31" s="157"/>
      <c r="D31" s="171"/>
      <c r="E31" s="171"/>
      <c r="F31" s="168" t="s">
        <v>17</v>
      </c>
      <c r="G31" s="169"/>
      <c r="H31" s="157"/>
      <c r="I31" s="158"/>
      <c r="J31" s="159"/>
    </row>
    <row r="32" spans="1:10" ht="20" customHeight="1">
      <c r="A32" s="178"/>
      <c r="B32" s="175"/>
      <c r="C32" s="38" t="s">
        <v>1</v>
      </c>
      <c r="D32" s="39" t="s">
        <v>13</v>
      </c>
      <c r="E32" s="39" t="s">
        <v>14</v>
      </c>
      <c r="F32" s="39" t="s">
        <v>16</v>
      </c>
      <c r="G32" s="39" t="s">
        <v>15</v>
      </c>
      <c r="H32" s="4" t="s">
        <v>0</v>
      </c>
      <c r="I32" s="39" t="s">
        <v>20</v>
      </c>
      <c r="J32" s="159"/>
    </row>
    <row r="33" spans="1:10" ht="20" customHeight="1">
      <c r="A33" s="40">
        <v>1</v>
      </c>
      <c r="B33" s="41">
        <f>$F$13*A33</f>
        <v>23100</v>
      </c>
      <c r="C33" s="42">
        <f>E33*$E$25</f>
        <v>440000</v>
      </c>
      <c r="D33" s="42">
        <f>E33*$C$25</f>
        <v>1219680</v>
      </c>
      <c r="E33" s="43">
        <v>1</v>
      </c>
      <c r="F33" s="41">
        <f>D33-B33</f>
        <v>1196580</v>
      </c>
      <c r="G33" s="44">
        <f t="shared" ref="G33:G64" si="2">F33/$A$25</f>
        <v>21.583333333333332</v>
      </c>
      <c r="H33" s="41">
        <f>I33*8*1200</f>
        <v>9600</v>
      </c>
      <c r="I33" s="43">
        <v>1</v>
      </c>
      <c r="J33" s="41">
        <f>B33-C33-H33</f>
        <v>-426500</v>
      </c>
    </row>
    <row r="34" spans="1:10" ht="20" customHeight="1">
      <c r="A34" s="40">
        <v>3</v>
      </c>
      <c r="B34" s="41">
        <f>$F$13*A34</f>
        <v>69300</v>
      </c>
      <c r="C34" s="42">
        <f>E34*$E$25</f>
        <v>0</v>
      </c>
      <c r="D34" s="42">
        <f t="shared" ref="D34:D64" si="3">E34*$C$25</f>
        <v>0</v>
      </c>
      <c r="E34" s="43">
        <v>0</v>
      </c>
      <c r="F34" s="41">
        <f t="shared" ref="F34:F47" si="4">D34-B34</f>
        <v>-69300</v>
      </c>
      <c r="G34" s="44">
        <f t="shared" si="2"/>
        <v>-1.25</v>
      </c>
      <c r="H34" s="41">
        <f>I34*8*1200</f>
        <v>9600</v>
      </c>
      <c r="I34" s="43">
        <v>1</v>
      </c>
      <c r="J34" s="41" t="e">
        <f>B34-C34-H34-#REF!</f>
        <v>#REF!</v>
      </c>
    </row>
    <row r="35" spans="1:10" ht="20" customHeight="1">
      <c r="A35" s="40">
        <v>5</v>
      </c>
      <c r="B35" s="41">
        <f>$F$13*A35</f>
        <v>115500</v>
      </c>
      <c r="C35" s="42">
        <f t="shared" ref="C35:C64" si="5">E35*$E$25</f>
        <v>0</v>
      </c>
      <c r="D35" s="42">
        <f t="shared" si="3"/>
        <v>0</v>
      </c>
      <c r="E35" s="43">
        <v>0</v>
      </c>
      <c r="F35" s="41">
        <f t="shared" si="4"/>
        <v>-115500</v>
      </c>
      <c r="G35" s="44">
        <f t="shared" si="2"/>
        <v>-2.0833333333333335</v>
      </c>
      <c r="H35" s="41">
        <f t="shared" ref="H35:H94" si="6">I35*8*1200</f>
        <v>9600</v>
      </c>
      <c r="I35" s="43">
        <v>1</v>
      </c>
      <c r="J35" s="41" t="e">
        <f>B35-C35-H35-#REF!</f>
        <v>#REF!</v>
      </c>
    </row>
    <row r="36" spans="1:10" ht="20" customHeight="1">
      <c r="A36" s="40">
        <v>10</v>
      </c>
      <c r="B36" s="41" t="e">
        <f>A36*#REF!</f>
        <v>#REF!</v>
      </c>
      <c r="C36" s="42">
        <f t="shared" si="5"/>
        <v>440000</v>
      </c>
      <c r="D36" s="42">
        <f t="shared" si="3"/>
        <v>1219680</v>
      </c>
      <c r="E36" s="43">
        <v>1</v>
      </c>
      <c r="F36" s="41" t="e">
        <f>D36-B36</f>
        <v>#REF!</v>
      </c>
      <c r="G36" s="44" t="e">
        <f t="shared" si="2"/>
        <v>#REF!</v>
      </c>
      <c r="H36" s="41">
        <f t="shared" si="6"/>
        <v>9600</v>
      </c>
      <c r="I36" s="43">
        <v>1</v>
      </c>
      <c r="J36" s="41" t="e">
        <f>B36-C36-H36-#REF!</f>
        <v>#REF!</v>
      </c>
    </row>
    <row r="37" spans="1:10" ht="20" customHeight="1">
      <c r="A37" s="40">
        <v>15</v>
      </c>
      <c r="B37" s="41" t="e">
        <f>A37*#REF!</f>
        <v>#REF!</v>
      </c>
      <c r="C37" s="42">
        <f t="shared" si="5"/>
        <v>440000</v>
      </c>
      <c r="D37" s="42">
        <f t="shared" si="3"/>
        <v>1219680</v>
      </c>
      <c r="E37" s="43">
        <v>1</v>
      </c>
      <c r="F37" s="41" t="e">
        <f t="shared" si="4"/>
        <v>#REF!</v>
      </c>
      <c r="G37" s="44" t="e">
        <f t="shared" si="2"/>
        <v>#REF!</v>
      </c>
      <c r="H37" s="41">
        <f>I37*8*1200</f>
        <v>19200</v>
      </c>
      <c r="I37" s="43">
        <v>2</v>
      </c>
      <c r="J37" s="41" t="e">
        <f>B37-C37-H37-#REF!</f>
        <v>#REF!</v>
      </c>
    </row>
    <row r="38" spans="1:10" ht="20" customHeight="1">
      <c r="A38" s="40">
        <v>20</v>
      </c>
      <c r="B38" s="41" t="e">
        <f>A38*#REF!</f>
        <v>#REF!</v>
      </c>
      <c r="C38" s="42">
        <f t="shared" si="5"/>
        <v>880000</v>
      </c>
      <c r="D38" s="42">
        <f t="shared" si="3"/>
        <v>2439360</v>
      </c>
      <c r="E38" s="43">
        <v>2</v>
      </c>
      <c r="F38" s="41" t="e">
        <f>D38-B38</f>
        <v>#REF!</v>
      </c>
      <c r="G38" s="44" t="e">
        <f t="shared" si="2"/>
        <v>#REF!</v>
      </c>
      <c r="H38" s="41">
        <f t="shared" si="6"/>
        <v>19200</v>
      </c>
      <c r="I38" s="43">
        <v>2</v>
      </c>
      <c r="J38" s="41" t="e">
        <f>B38-C38-H38-#REF!</f>
        <v>#REF!</v>
      </c>
    </row>
    <row r="39" spans="1:10" ht="20" customHeight="1">
      <c r="A39" s="40">
        <v>25</v>
      </c>
      <c r="B39" s="41" t="e">
        <f>A39*#REF!</f>
        <v>#REF!</v>
      </c>
      <c r="C39" s="42">
        <f t="shared" si="5"/>
        <v>880000</v>
      </c>
      <c r="D39" s="42">
        <f t="shared" si="3"/>
        <v>2439360</v>
      </c>
      <c r="E39" s="43">
        <v>2</v>
      </c>
      <c r="F39" s="41" t="e">
        <f t="shared" si="4"/>
        <v>#REF!</v>
      </c>
      <c r="G39" s="44" t="e">
        <f t="shared" si="2"/>
        <v>#REF!</v>
      </c>
      <c r="H39" s="41">
        <f t="shared" si="6"/>
        <v>28800</v>
      </c>
      <c r="I39" s="43">
        <v>3</v>
      </c>
      <c r="J39" s="41" t="e">
        <f>B39-C39-H39-#REF!</f>
        <v>#REF!</v>
      </c>
    </row>
    <row r="40" spans="1:10" ht="20" customHeight="1">
      <c r="A40" s="40">
        <v>30</v>
      </c>
      <c r="B40" s="41" t="e">
        <f>A40*#REF!</f>
        <v>#REF!</v>
      </c>
      <c r="C40" s="42">
        <f t="shared" si="5"/>
        <v>880000</v>
      </c>
      <c r="D40" s="42">
        <f t="shared" si="3"/>
        <v>2439360</v>
      </c>
      <c r="E40" s="43">
        <v>2</v>
      </c>
      <c r="F40" s="41" t="e">
        <f t="shared" si="4"/>
        <v>#REF!</v>
      </c>
      <c r="G40" s="44" t="e">
        <f t="shared" si="2"/>
        <v>#REF!</v>
      </c>
      <c r="H40" s="41">
        <f t="shared" si="6"/>
        <v>28800</v>
      </c>
      <c r="I40" s="43">
        <v>3</v>
      </c>
      <c r="J40" s="41" t="e">
        <f>B40-C40-H40-#REF!</f>
        <v>#REF!</v>
      </c>
    </row>
    <row r="41" spans="1:10" ht="20" customHeight="1">
      <c r="A41" s="40">
        <v>35</v>
      </c>
      <c r="B41" s="41" t="e">
        <f>A41*#REF!</f>
        <v>#REF!</v>
      </c>
      <c r="C41" s="42">
        <f t="shared" si="5"/>
        <v>1320000</v>
      </c>
      <c r="D41" s="42">
        <f t="shared" si="3"/>
        <v>3659040</v>
      </c>
      <c r="E41" s="43">
        <v>3</v>
      </c>
      <c r="F41" s="41" t="e">
        <f>D41-B41</f>
        <v>#REF!</v>
      </c>
      <c r="G41" s="44" t="e">
        <f t="shared" si="2"/>
        <v>#REF!</v>
      </c>
      <c r="H41" s="41">
        <f t="shared" si="6"/>
        <v>38400</v>
      </c>
      <c r="I41" s="43">
        <v>4</v>
      </c>
      <c r="J41" s="41" t="e">
        <f>B41-C41-H41-#REF!</f>
        <v>#REF!</v>
      </c>
    </row>
    <row r="42" spans="1:10" ht="20" customHeight="1">
      <c r="A42" s="40">
        <v>40</v>
      </c>
      <c r="B42" s="41" t="e">
        <f>A42*#REF!</f>
        <v>#REF!</v>
      </c>
      <c r="C42" s="42">
        <f t="shared" si="5"/>
        <v>1320000</v>
      </c>
      <c r="D42" s="42">
        <f t="shared" si="3"/>
        <v>3659040</v>
      </c>
      <c r="E42" s="43">
        <v>3</v>
      </c>
      <c r="F42" s="41" t="e">
        <f t="shared" si="4"/>
        <v>#REF!</v>
      </c>
      <c r="G42" s="44" t="e">
        <f t="shared" si="2"/>
        <v>#REF!</v>
      </c>
      <c r="H42" s="41">
        <f t="shared" si="6"/>
        <v>38400</v>
      </c>
      <c r="I42" s="43">
        <v>4</v>
      </c>
      <c r="J42" s="41" t="e">
        <f>B42-C42-H42-#REF!</f>
        <v>#REF!</v>
      </c>
    </row>
    <row r="43" spans="1:10" ht="20" customHeight="1">
      <c r="A43" s="40">
        <v>45</v>
      </c>
      <c r="B43" s="41" t="e">
        <f>A43*#REF!</f>
        <v>#REF!</v>
      </c>
      <c r="C43" s="42">
        <f t="shared" si="5"/>
        <v>1320000</v>
      </c>
      <c r="D43" s="42">
        <f t="shared" si="3"/>
        <v>3659040</v>
      </c>
      <c r="E43" s="43">
        <v>3</v>
      </c>
      <c r="F43" s="41" t="e">
        <f t="shared" si="4"/>
        <v>#REF!</v>
      </c>
      <c r="G43" s="44" t="e">
        <f t="shared" si="2"/>
        <v>#REF!</v>
      </c>
      <c r="H43" s="41">
        <f t="shared" si="6"/>
        <v>38400</v>
      </c>
      <c r="I43" s="43">
        <v>4</v>
      </c>
      <c r="J43" s="41" t="e">
        <f>B43-C43-H43-#REF!</f>
        <v>#REF!</v>
      </c>
    </row>
    <row r="44" spans="1:10" ht="20" customHeight="1">
      <c r="A44" s="40">
        <v>50</v>
      </c>
      <c r="B44" s="41" t="e">
        <f>A44*#REF!</f>
        <v>#REF!</v>
      </c>
      <c r="C44" s="42">
        <f t="shared" si="5"/>
        <v>1320000</v>
      </c>
      <c r="D44" s="42">
        <f t="shared" si="3"/>
        <v>3659040</v>
      </c>
      <c r="E44" s="43">
        <v>3</v>
      </c>
      <c r="F44" s="41" t="e">
        <f t="shared" si="4"/>
        <v>#REF!</v>
      </c>
      <c r="G44" s="44" t="e">
        <f t="shared" si="2"/>
        <v>#REF!</v>
      </c>
      <c r="H44" s="41">
        <f t="shared" si="6"/>
        <v>48000</v>
      </c>
      <c r="I44" s="43">
        <v>5</v>
      </c>
      <c r="J44" s="41" t="e">
        <f>B44-C44-H44-#REF!</f>
        <v>#REF!</v>
      </c>
    </row>
    <row r="45" spans="1:10" ht="20" customHeight="1">
      <c r="A45" s="40">
        <v>55</v>
      </c>
      <c r="B45" s="41" t="e">
        <f>A45*#REF!</f>
        <v>#REF!</v>
      </c>
      <c r="C45" s="42">
        <f t="shared" si="5"/>
        <v>1760000</v>
      </c>
      <c r="D45" s="42">
        <f t="shared" si="3"/>
        <v>4878720</v>
      </c>
      <c r="E45" s="43">
        <v>4</v>
      </c>
      <c r="F45" s="41" t="e">
        <f t="shared" si="4"/>
        <v>#REF!</v>
      </c>
      <c r="G45" s="44" t="e">
        <f t="shared" si="2"/>
        <v>#REF!</v>
      </c>
      <c r="H45" s="41">
        <f t="shared" si="6"/>
        <v>48000</v>
      </c>
      <c r="I45" s="43">
        <v>5</v>
      </c>
      <c r="J45" s="41" t="e">
        <f>B45-C45-H45-#REF!</f>
        <v>#REF!</v>
      </c>
    </row>
    <row r="46" spans="1:10" ht="20" customHeight="1">
      <c r="A46" s="40">
        <v>60</v>
      </c>
      <c r="B46" s="41" t="e">
        <f>A46*#REF!</f>
        <v>#REF!</v>
      </c>
      <c r="C46" s="42">
        <f t="shared" si="5"/>
        <v>1760000</v>
      </c>
      <c r="D46" s="42">
        <f t="shared" si="3"/>
        <v>4878720</v>
      </c>
      <c r="E46" s="43">
        <v>4</v>
      </c>
      <c r="F46" s="41" t="e">
        <f t="shared" si="4"/>
        <v>#REF!</v>
      </c>
      <c r="G46" s="44" t="e">
        <f t="shared" si="2"/>
        <v>#REF!</v>
      </c>
      <c r="H46" s="41">
        <f t="shared" si="6"/>
        <v>57600</v>
      </c>
      <c r="I46" s="43">
        <v>6</v>
      </c>
      <c r="J46" s="41" t="e">
        <f>B46-C46-H46-#REF!</f>
        <v>#REF!</v>
      </c>
    </row>
    <row r="47" spans="1:10" ht="20" customHeight="1">
      <c r="A47" s="40">
        <v>65</v>
      </c>
      <c r="B47" s="41" t="e">
        <f>A47*#REF!</f>
        <v>#REF!</v>
      </c>
      <c r="C47" s="42">
        <f t="shared" si="5"/>
        <v>1760000</v>
      </c>
      <c r="D47" s="42">
        <f t="shared" si="3"/>
        <v>4878720</v>
      </c>
      <c r="E47" s="43">
        <v>4</v>
      </c>
      <c r="F47" s="41" t="e">
        <f t="shared" si="4"/>
        <v>#REF!</v>
      </c>
      <c r="G47" s="44" t="e">
        <f t="shared" si="2"/>
        <v>#REF!</v>
      </c>
      <c r="H47" s="41">
        <f t="shared" si="6"/>
        <v>57600</v>
      </c>
      <c r="I47" s="43">
        <v>6</v>
      </c>
      <c r="J47" s="41" t="e">
        <f>B47-C47-H47-#REF!</f>
        <v>#REF!</v>
      </c>
    </row>
    <row r="48" spans="1:10" ht="20" customHeight="1">
      <c r="A48" s="40">
        <v>70</v>
      </c>
      <c r="B48" s="41" t="e">
        <f>A48*#REF!</f>
        <v>#REF!</v>
      </c>
      <c r="C48" s="42">
        <f t="shared" si="5"/>
        <v>2200000</v>
      </c>
      <c r="D48" s="42">
        <f t="shared" si="3"/>
        <v>6098400</v>
      </c>
      <c r="E48" s="43">
        <v>5</v>
      </c>
      <c r="F48" s="41" t="e">
        <f t="shared" ref="F48:F63" si="7">D48-B48</f>
        <v>#REF!</v>
      </c>
      <c r="G48" s="44" t="e">
        <f t="shared" si="2"/>
        <v>#REF!</v>
      </c>
      <c r="H48" s="41">
        <f t="shared" si="6"/>
        <v>67200</v>
      </c>
      <c r="I48" s="43">
        <v>7</v>
      </c>
      <c r="J48" s="41" t="e">
        <f>B48-C48-H48-#REF!</f>
        <v>#REF!</v>
      </c>
    </row>
    <row r="49" spans="1:10" ht="20" customHeight="1">
      <c r="A49" s="40">
        <v>75</v>
      </c>
      <c r="B49" s="41" t="e">
        <f>A49*#REF!</f>
        <v>#REF!</v>
      </c>
      <c r="C49" s="42">
        <f t="shared" si="5"/>
        <v>2200000</v>
      </c>
      <c r="D49" s="42">
        <f t="shared" si="3"/>
        <v>6098400</v>
      </c>
      <c r="E49" s="43">
        <v>5</v>
      </c>
      <c r="F49" s="41" t="e">
        <f t="shared" si="7"/>
        <v>#REF!</v>
      </c>
      <c r="G49" s="44" t="e">
        <f t="shared" si="2"/>
        <v>#REF!</v>
      </c>
      <c r="H49" s="41">
        <f t="shared" si="6"/>
        <v>67200</v>
      </c>
      <c r="I49" s="43">
        <v>7</v>
      </c>
      <c r="J49" s="41" t="e">
        <f>B49-C49-H49-#REF!</f>
        <v>#REF!</v>
      </c>
    </row>
    <row r="50" spans="1:10" ht="20" customHeight="1">
      <c r="A50" s="40">
        <v>80</v>
      </c>
      <c r="B50" s="41" t="e">
        <f>A50*#REF!</f>
        <v>#REF!</v>
      </c>
      <c r="C50" s="42">
        <f t="shared" si="5"/>
        <v>2200000</v>
      </c>
      <c r="D50" s="42">
        <f t="shared" si="3"/>
        <v>6098400</v>
      </c>
      <c r="E50" s="43">
        <v>5</v>
      </c>
      <c r="F50" s="41" t="e">
        <f t="shared" si="7"/>
        <v>#REF!</v>
      </c>
      <c r="G50" s="44" t="e">
        <f t="shared" si="2"/>
        <v>#REF!</v>
      </c>
      <c r="H50" s="41">
        <f t="shared" si="6"/>
        <v>76800</v>
      </c>
      <c r="I50" s="43">
        <v>8</v>
      </c>
      <c r="J50" s="41" t="e">
        <f>B50-C50-H50-#REF!</f>
        <v>#REF!</v>
      </c>
    </row>
    <row r="51" spans="1:10" ht="20" customHeight="1">
      <c r="A51" s="40">
        <v>85</v>
      </c>
      <c r="B51" s="41" t="e">
        <f>A51*#REF!</f>
        <v>#REF!</v>
      </c>
      <c r="C51" s="42">
        <f t="shared" si="5"/>
        <v>2200000</v>
      </c>
      <c r="D51" s="42">
        <f t="shared" si="3"/>
        <v>6098400</v>
      </c>
      <c r="E51" s="43">
        <v>5</v>
      </c>
      <c r="F51" s="41" t="e">
        <f t="shared" si="7"/>
        <v>#REF!</v>
      </c>
      <c r="G51" s="44" t="e">
        <f t="shared" si="2"/>
        <v>#REF!</v>
      </c>
      <c r="H51" s="41">
        <f t="shared" si="6"/>
        <v>76800</v>
      </c>
      <c r="I51" s="43">
        <v>8</v>
      </c>
      <c r="J51" s="41" t="e">
        <f>B51-C51-H51-#REF!</f>
        <v>#REF!</v>
      </c>
    </row>
    <row r="52" spans="1:10" ht="20" customHeight="1">
      <c r="A52" s="40">
        <v>90</v>
      </c>
      <c r="B52" s="41" t="e">
        <f>A52*#REF!</f>
        <v>#REF!</v>
      </c>
      <c r="C52" s="42">
        <f t="shared" si="5"/>
        <v>2640000</v>
      </c>
      <c r="D52" s="42">
        <f t="shared" si="3"/>
        <v>7318080</v>
      </c>
      <c r="E52" s="43">
        <v>6</v>
      </c>
      <c r="F52" s="41" t="e">
        <f t="shared" si="7"/>
        <v>#REF!</v>
      </c>
      <c r="G52" s="44" t="e">
        <f t="shared" si="2"/>
        <v>#REF!</v>
      </c>
      <c r="H52" s="41">
        <f t="shared" si="6"/>
        <v>86400</v>
      </c>
      <c r="I52" s="43">
        <v>9</v>
      </c>
      <c r="J52" s="41" t="e">
        <f>B52-C52-H52-#REF!</f>
        <v>#REF!</v>
      </c>
    </row>
    <row r="53" spans="1:10" ht="20" customHeight="1">
      <c r="A53" s="40">
        <v>95</v>
      </c>
      <c r="B53" s="41" t="e">
        <f>A53*#REF!</f>
        <v>#REF!</v>
      </c>
      <c r="C53" s="42">
        <f t="shared" si="5"/>
        <v>2640000</v>
      </c>
      <c r="D53" s="42">
        <f t="shared" si="3"/>
        <v>7318080</v>
      </c>
      <c r="E53" s="43">
        <v>6</v>
      </c>
      <c r="F53" s="41" t="e">
        <f t="shared" si="7"/>
        <v>#REF!</v>
      </c>
      <c r="G53" s="44" t="e">
        <f t="shared" si="2"/>
        <v>#REF!</v>
      </c>
      <c r="H53" s="41">
        <f t="shared" si="6"/>
        <v>86400</v>
      </c>
      <c r="I53" s="43">
        <v>9</v>
      </c>
      <c r="J53" s="41" t="e">
        <f>B53-C53-H53-#REF!</f>
        <v>#REF!</v>
      </c>
    </row>
    <row r="54" spans="1:10" ht="20" customHeight="1">
      <c r="A54" s="40">
        <v>100</v>
      </c>
      <c r="B54" s="41" t="e">
        <f>A54*#REF!</f>
        <v>#REF!</v>
      </c>
      <c r="C54" s="42">
        <f t="shared" si="5"/>
        <v>2640000</v>
      </c>
      <c r="D54" s="42">
        <f t="shared" si="3"/>
        <v>7318080</v>
      </c>
      <c r="E54" s="43">
        <v>6</v>
      </c>
      <c r="F54" s="41" t="e">
        <f t="shared" si="7"/>
        <v>#REF!</v>
      </c>
      <c r="G54" s="44" t="e">
        <f t="shared" si="2"/>
        <v>#REF!</v>
      </c>
      <c r="H54" s="41">
        <f t="shared" si="6"/>
        <v>96000</v>
      </c>
      <c r="I54" s="43">
        <v>10</v>
      </c>
      <c r="J54" s="41" t="e">
        <f>B54-C54-H54-#REF!</f>
        <v>#REF!</v>
      </c>
    </row>
    <row r="55" spans="1:10" ht="20" customHeight="1">
      <c r="A55" s="40">
        <v>105</v>
      </c>
      <c r="B55" s="41" t="e">
        <f>A55*#REF!</f>
        <v>#REF!</v>
      </c>
      <c r="C55" s="42">
        <f t="shared" si="5"/>
        <v>3080000</v>
      </c>
      <c r="D55" s="42">
        <f t="shared" si="3"/>
        <v>8537760</v>
      </c>
      <c r="E55" s="43">
        <v>7</v>
      </c>
      <c r="F55" s="41" t="e">
        <f t="shared" si="7"/>
        <v>#REF!</v>
      </c>
      <c r="G55" s="44" t="e">
        <f t="shared" si="2"/>
        <v>#REF!</v>
      </c>
      <c r="H55" s="41">
        <f t="shared" si="6"/>
        <v>96000</v>
      </c>
      <c r="I55" s="43">
        <v>10</v>
      </c>
      <c r="J55" s="41" t="e">
        <f>B55-C55-H55-#REF!</f>
        <v>#REF!</v>
      </c>
    </row>
    <row r="56" spans="1:10" ht="20" customHeight="1">
      <c r="A56" s="40">
        <v>110</v>
      </c>
      <c r="B56" s="41" t="e">
        <f>A56*#REF!</f>
        <v>#REF!</v>
      </c>
      <c r="C56" s="42">
        <f t="shared" si="5"/>
        <v>3080000</v>
      </c>
      <c r="D56" s="42">
        <f t="shared" si="3"/>
        <v>8537760</v>
      </c>
      <c r="E56" s="43">
        <v>7</v>
      </c>
      <c r="F56" s="41" t="e">
        <f t="shared" si="7"/>
        <v>#REF!</v>
      </c>
      <c r="G56" s="44" t="e">
        <f t="shared" si="2"/>
        <v>#REF!</v>
      </c>
      <c r="H56" s="41">
        <f t="shared" si="6"/>
        <v>105600</v>
      </c>
      <c r="I56" s="43">
        <v>11</v>
      </c>
      <c r="J56" s="41" t="e">
        <f>B56-C56-H56-#REF!</f>
        <v>#REF!</v>
      </c>
    </row>
    <row r="57" spans="1:10" ht="20" customHeight="1">
      <c r="A57" s="40">
        <v>115</v>
      </c>
      <c r="B57" s="41" t="e">
        <f>A57*#REF!</f>
        <v>#REF!</v>
      </c>
      <c r="C57" s="42">
        <f t="shared" si="5"/>
        <v>3080000</v>
      </c>
      <c r="D57" s="42">
        <f t="shared" si="3"/>
        <v>8537760</v>
      </c>
      <c r="E57" s="43">
        <v>7</v>
      </c>
      <c r="F57" s="41" t="e">
        <f t="shared" si="7"/>
        <v>#REF!</v>
      </c>
      <c r="G57" s="44" t="e">
        <f t="shared" si="2"/>
        <v>#REF!</v>
      </c>
      <c r="H57" s="41">
        <f t="shared" si="6"/>
        <v>105600</v>
      </c>
      <c r="I57" s="43">
        <v>11</v>
      </c>
      <c r="J57" s="41" t="e">
        <f>B57-C57-H57-#REF!</f>
        <v>#REF!</v>
      </c>
    </row>
    <row r="58" spans="1:10" ht="20" customHeight="1">
      <c r="A58" s="40">
        <v>120</v>
      </c>
      <c r="B58" s="41" t="e">
        <f>A58*#REF!</f>
        <v>#REF!</v>
      </c>
      <c r="C58" s="42">
        <f t="shared" si="5"/>
        <v>3080000</v>
      </c>
      <c r="D58" s="42">
        <f t="shared" si="3"/>
        <v>8537760</v>
      </c>
      <c r="E58" s="43">
        <v>7</v>
      </c>
      <c r="F58" s="41" t="e">
        <f t="shared" si="7"/>
        <v>#REF!</v>
      </c>
      <c r="G58" s="44" t="e">
        <f t="shared" si="2"/>
        <v>#REF!</v>
      </c>
      <c r="H58" s="41">
        <f t="shared" si="6"/>
        <v>115200</v>
      </c>
      <c r="I58" s="43">
        <v>12</v>
      </c>
      <c r="J58" s="41" t="e">
        <f>B58-C58-H58-#REF!</f>
        <v>#REF!</v>
      </c>
    </row>
    <row r="59" spans="1:10" ht="20" customHeight="1">
      <c r="A59" s="40">
        <v>125</v>
      </c>
      <c r="B59" s="41" t="e">
        <f>A59*#REF!</f>
        <v>#REF!</v>
      </c>
      <c r="C59" s="42">
        <f t="shared" si="5"/>
        <v>3520000</v>
      </c>
      <c r="D59" s="42">
        <f t="shared" si="3"/>
        <v>9757440</v>
      </c>
      <c r="E59" s="43">
        <v>8</v>
      </c>
      <c r="F59" s="41" t="e">
        <f t="shared" si="7"/>
        <v>#REF!</v>
      </c>
      <c r="G59" s="44" t="e">
        <f t="shared" si="2"/>
        <v>#REF!</v>
      </c>
      <c r="H59" s="41">
        <f t="shared" si="6"/>
        <v>115200</v>
      </c>
      <c r="I59" s="43">
        <v>12</v>
      </c>
      <c r="J59" s="41" t="e">
        <f>B59-C59-H59-#REF!</f>
        <v>#REF!</v>
      </c>
    </row>
    <row r="60" spans="1:10" ht="20" customHeight="1">
      <c r="A60" s="40">
        <v>130</v>
      </c>
      <c r="B60" s="41" t="e">
        <f>A60*#REF!</f>
        <v>#REF!</v>
      </c>
      <c r="C60" s="42">
        <f t="shared" si="5"/>
        <v>3520000</v>
      </c>
      <c r="D60" s="42">
        <f t="shared" si="3"/>
        <v>9757440</v>
      </c>
      <c r="E60" s="43">
        <v>8</v>
      </c>
      <c r="F60" s="41" t="e">
        <f t="shared" si="7"/>
        <v>#REF!</v>
      </c>
      <c r="G60" s="44" t="e">
        <f t="shared" si="2"/>
        <v>#REF!</v>
      </c>
      <c r="H60" s="41">
        <f t="shared" si="6"/>
        <v>124800</v>
      </c>
      <c r="I60" s="43">
        <v>13</v>
      </c>
      <c r="J60" s="41" t="e">
        <f>B60-C60-H60-#REF!</f>
        <v>#REF!</v>
      </c>
    </row>
    <row r="61" spans="1:10" ht="20" customHeight="1">
      <c r="A61" s="40">
        <v>135</v>
      </c>
      <c r="B61" s="41" t="e">
        <f>A61*#REF!</f>
        <v>#REF!</v>
      </c>
      <c r="C61" s="42">
        <f t="shared" si="5"/>
        <v>3520000</v>
      </c>
      <c r="D61" s="42">
        <f t="shared" si="3"/>
        <v>9757440</v>
      </c>
      <c r="E61" s="43">
        <v>8</v>
      </c>
      <c r="F61" s="41" t="e">
        <f t="shared" si="7"/>
        <v>#REF!</v>
      </c>
      <c r="G61" s="44" t="e">
        <f t="shared" si="2"/>
        <v>#REF!</v>
      </c>
      <c r="H61" s="41">
        <f t="shared" si="6"/>
        <v>124800</v>
      </c>
      <c r="I61" s="43">
        <v>13</v>
      </c>
      <c r="J61" s="41" t="e">
        <f>B61-C61-H61-#REF!</f>
        <v>#REF!</v>
      </c>
    </row>
    <row r="62" spans="1:10" ht="20" customHeight="1">
      <c r="A62" s="40">
        <v>140</v>
      </c>
      <c r="B62" s="41" t="e">
        <f>A62*#REF!</f>
        <v>#REF!</v>
      </c>
      <c r="C62" s="42">
        <f t="shared" si="5"/>
        <v>3960000</v>
      </c>
      <c r="D62" s="42">
        <f t="shared" si="3"/>
        <v>10977120</v>
      </c>
      <c r="E62" s="43">
        <v>9</v>
      </c>
      <c r="F62" s="41" t="e">
        <f t="shared" si="7"/>
        <v>#REF!</v>
      </c>
      <c r="G62" s="44" t="e">
        <f t="shared" si="2"/>
        <v>#REF!</v>
      </c>
      <c r="H62" s="41">
        <f t="shared" si="6"/>
        <v>134400</v>
      </c>
      <c r="I62" s="43">
        <v>14</v>
      </c>
      <c r="J62" s="41" t="e">
        <f>B62-C62-H62-#REF!</f>
        <v>#REF!</v>
      </c>
    </row>
    <row r="63" spans="1:10" ht="20" customHeight="1">
      <c r="A63" s="40">
        <v>145</v>
      </c>
      <c r="B63" s="41" t="e">
        <f>A63*#REF!</f>
        <v>#REF!</v>
      </c>
      <c r="C63" s="42">
        <f t="shared" si="5"/>
        <v>4400000</v>
      </c>
      <c r="D63" s="42">
        <f t="shared" si="3"/>
        <v>12196800</v>
      </c>
      <c r="E63" s="43">
        <v>10</v>
      </c>
      <c r="F63" s="41" t="e">
        <f t="shared" si="7"/>
        <v>#REF!</v>
      </c>
      <c r="G63" s="44" t="e">
        <f t="shared" si="2"/>
        <v>#REF!</v>
      </c>
      <c r="H63" s="41">
        <f t="shared" si="6"/>
        <v>134400</v>
      </c>
      <c r="I63" s="43">
        <v>14</v>
      </c>
      <c r="J63" s="41" t="e">
        <f>B63-C63-H63-#REF!</f>
        <v>#REF!</v>
      </c>
    </row>
    <row r="64" spans="1:10" ht="20" customHeight="1">
      <c r="A64" s="40">
        <v>150</v>
      </c>
      <c r="B64" s="41" t="e">
        <f>A64*#REF!</f>
        <v>#REF!</v>
      </c>
      <c r="C64" s="42">
        <f t="shared" si="5"/>
        <v>4400000</v>
      </c>
      <c r="D64" s="42">
        <f t="shared" si="3"/>
        <v>12196800</v>
      </c>
      <c r="E64" s="43">
        <v>10</v>
      </c>
      <c r="F64" s="41" t="e">
        <f t="shared" ref="F64:F81" si="8">D64-B64</f>
        <v>#REF!</v>
      </c>
      <c r="G64" s="44" t="e">
        <f t="shared" si="2"/>
        <v>#REF!</v>
      </c>
      <c r="H64" s="41">
        <f t="shared" si="6"/>
        <v>144000</v>
      </c>
      <c r="I64" s="43">
        <v>15</v>
      </c>
      <c r="J64" s="41" t="e">
        <f>B64-C64-H64-#REF!</f>
        <v>#REF!</v>
      </c>
    </row>
    <row r="65" spans="1:10" ht="20" customHeight="1">
      <c r="A65" s="40">
        <v>155</v>
      </c>
      <c r="B65" s="41" t="e">
        <f>A65*#REF!</f>
        <v>#REF!</v>
      </c>
      <c r="C65" s="42">
        <f t="shared" ref="C65:C94" si="9">E65*$E$25</f>
        <v>4400000</v>
      </c>
      <c r="D65" s="42">
        <f t="shared" ref="D65:D94" si="10">E65*$C$25</f>
        <v>12196800</v>
      </c>
      <c r="E65" s="43">
        <v>10</v>
      </c>
      <c r="F65" s="41" t="e">
        <f t="shared" si="8"/>
        <v>#REF!</v>
      </c>
      <c r="G65" s="44" t="e">
        <f t="shared" ref="G65:G94" si="11">F65/$A$25</f>
        <v>#REF!</v>
      </c>
      <c r="H65" s="41">
        <f t="shared" si="6"/>
        <v>144000</v>
      </c>
      <c r="I65" s="43">
        <v>15</v>
      </c>
      <c r="J65" s="41" t="e">
        <f>B65-C65-H65-#REF!</f>
        <v>#REF!</v>
      </c>
    </row>
    <row r="66" spans="1:10" ht="20" customHeight="1">
      <c r="A66" s="40">
        <v>160</v>
      </c>
      <c r="B66" s="41" t="e">
        <f>A66*#REF!</f>
        <v>#REF!</v>
      </c>
      <c r="C66" s="42">
        <f t="shared" si="9"/>
        <v>4400000</v>
      </c>
      <c r="D66" s="42">
        <f t="shared" si="10"/>
        <v>12196800</v>
      </c>
      <c r="E66" s="43">
        <v>10</v>
      </c>
      <c r="F66" s="41" t="e">
        <f t="shared" si="8"/>
        <v>#REF!</v>
      </c>
      <c r="G66" s="44" t="e">
        <f t="shared" si="11"/>
        <v>#REF!</v>
      </c>
      <c r="H66" s="41">
        <f t="shared" si="6"/>
        <v>153600</v>
      </c>
      <c r="I66" s="43">
        <v>16</v>
      </c>
      <c r="J66" s="41" t="e">
        <f>B66-C66-H66-#REF!</f>
        <v>#REF!</v>
      </c>
    </row>
    <row r="67" spans="1:10" ht="20" customHeight="1">
      <c r="A67" s="40">
        <v>165</v>
      </c>
      <c r="B67" s="41" t="e">
        <f>A67*#REF!</f>
        <v>#REF!</v>
      </c>
      <c r="C67" s="42">
        <f t="shared" si="9"/>
        <v>4840000</v>
      </c>
      <c r="D67" s="42">
        <f t="shared" si="10"/>
        <v>13416480</v>
      </c>
      <c r="E67" s="43">
        <v>11</v>
      </c>
      <c r="F67" s="41" t="e">
        <f t="shared" si="8"/>
        <v>#REF!</v>
      </c>
      <c r="G67" s="44" t="e">
        <f t="shared" si="11"/>
        <v>#REF!</v>
      </c>
      <c r="H67" s="41">
        <f t="shared" si="6"/>
        <v>153600</v>
      </c>
      <c r="I67" s="43">
        <v>16</v>
      </c>
      <c r="J67" s="41" t="e">
        <f>B67-C67-H67-#REF!</f>
        <v>#REF!</v>
      </c>
    </row>
    <row r="68" spans="1:10" ht="20" customHeight="1">
      <c r="A68" s="40">
        <v>170</v>
      </c>
      <c r="B68" s="41" t="e">
        <f>A68*#REF!</f>
        <v>#REF!</v>
      </c>
      <c r="C68" s="42">
        <f t="shared" si="9"/>
        <v>4840000</v>
      </c>
      <c r="D68" s="42">
        <f t="shared" si="10"/>
        <v>13416480</v>
      </c>
      <c r="E68" s="43">
        <v>11</v>
      </c>
      <c r="F68" s="41" t="e">
        <f t="shared" si="8"/>
        <v>#REF!</v>
      </c>
      <c r="G68" s="44" t="e">
        <f t="shared" si="11"/>
        <v>#REF!</v>
      </c>
      <c r="H68" s="41">
        <f t="shared" si="6"/>
        <v>163200</v>
      </c>
      <c r="I68" s="43">
        <v>17</v>
      </c>
      <c r="J68" s="41" t="e">
        <f>B68-C68-H68-#REF!</f>
        <v>#REF!</v>
      </c>
    </row>
    <row r="69" spans="1:10" ht="20" customHeight="1">
      <c r="A69" s="40">
        <v>175</v>
      </c>
      <c r="B69" s="41" t="e">
        <f>A69*#REF!</f>
        <v>#REF!</v>
      </c>
      <c r="C69" s="42">
        <f t="shared" si="9"/>
        <v>4840000</v>
      </c>
      <c r="D69" s="42">
        <f t="shared" si="10"/>
        <v>13416480</v>
      </c>
      <c r="E69" s="43">
        <v>11</v>
      </c>
      <c r="F69" s="41" t="e">
        <f t="shared" si="8"/>
        <v>#REF!</v>
      </c>
      <c r="G69" s="44" t="e">
        <f t="shared" si="11"/>
        <v>#REF!</v>
      </c>
      <c r="H69" s="41">
        <f t="shared" si="6"/>
        <v>163200</v>
      </c>
      <c r="I69" s="43">
        <v>17</v>
      </c>
      <c r="J69" s="41" t="e">
        <f>B69-C69-H69-#REF!</f>
        <v>#REF!</v>
      </c>
    </row>
    <row r="70" spans="1:10" ht="20" customHeight="1">
      <c r="A70" s="40">
        <v>180</v>
      </c>
      <c r="B70" s="41" t="e">
        <f>A70*#REF!</f>
        <v>#REF!</v>
      </c>
      <c r="C70" s="42">
        <f t="shared" si="9"/>
        <v>4840000</v>
      </c>
      <c r="D70" s="42">
        <f t="shared" si="10"/>
        <v>13416480</v>
      </c>
      <c r="E70" s="43">
        <v>11</v>
      </c>
      <c r="F70" s="41" t="e">
        <f>D70-B70</f>
        <v>#REF!</v>
      </c>
      <c r="G70" s="44" t="e">
        <f t="shared" si="11"/>
        <v>#REF!</v>
      </c>
      <c r="H70" s="41">
        <f t="shared" si="6"/>
        <v>172800</v>
      </c>
      <c r="I70" s="43">
        <v>18</v>
      </c>
      <c r="J70" s="41" t="e">
        <f>B70-C70-H70-#REF!</f>
        <v>#REF!</v>
      </c>
    </row>
    <row r="71" spans="1:10" ht="20" customHeight="1">
      <c r="A71" s="40">
        <v>185</v>
      </c>
      <c r="B71" s="41" t="e">
        <f>A71*#REF!</f>
        <v>#REF!</v>
      </c>
      <c r="C71" s="42">
        <f t="shared" si="9"/>
        <v>4840000</v>
      </c>
      <c r="D71" s="42">
        <f t="shared" si="10"/>
        <v>13416480</v>
      </c>
      <c r="E71" s="43">
        <v>11</v>
      </c>
      <c r="F71" s="41" t="e">
        <f t="shared" si="8"/>
        <v>#REF!</v>
      </c>
      <c r="G71" s="44" t="e">
        <f t="shared" si="11"/>
        <v>#REF!</v>
      </c>
      <c r="H71" s="41">
        <f t="shared" si="6"/>
        <v>172800</v>
      </c>
      <c r="I71" s="43">
        <v>18</v>
      </c>
      <c r="J71" s="41" t="e">
        <f>B71-C71-H71-#REF!</f>
        <v>#REF!</v>
      </c>
    </row>
    <row r="72" spans="1:10" ht="20" customHeight="1">
      <c r="A72" s="40">
        <v>190</v>
      </c>
      <c r="B72" s="41" t="e">
        <f>A72*#REF!</f>
        <v>#REF!</v>
      </c>
      <c r="C72" s="42">
        <f t="shared" si="9"/>
        <v>4840000</v>
      </c>
      <c r="D72" s="42">
        <f t="shared" si="10"/>
        <v>13416480</v>
      </c>
      <c r="E72" s="43">
        <v>11</v>
      </c>
      <c r="F72" s="41" t="e">
        <f t="shared" si="8"/>
        <v>#REF!</v>
      </c>
      <c r="G72" s="44" t="e">
        <f t="shared" si="11"/>
        <v>#REF!</v>
      </c>
      <c r="H72" s="41">
        <f t="shared" si="6"/>
        <v>182400</v>
      </c>
      <c r="I72" s="43">
        <v>19</v>
      </c>
      <c r="J72" s="41" t="e">
        <f>B72-C72-H72-#REF!</f>
        <v>#REF!</v>
      </c>
    </row>
    <row r="73" spans="1:10" ht="20" customHeight="1">
      <c r="A73" s="40">
        <v>195</v>
      </c>
      <c r="B73" s="41" t="e">
        <f>A73*#REF!</f>
        <v>#REF!</v>
      </c>
      <c r="C73" s="42">
        <f t="shared" si="9"/>
        <v>5280000</v>
      </c>
      <c r="D73" s="42">
        <f t="shared" si="10"/>
        <v>14636160</v>
      </c>
      <c r="E73" s="43">
        <v>12</v>
      </c>
      <c r="F73" s="41" t="e">
        <f t="shared" si="8"/>
        <v>#REF!</v>
      </c>
      <c r="G73" s="44" t="e">
        <f t="shared" si="11"/>
        <v>#REF!</v>
      </c>
      <c r="H73" s="41">
        <f t="shared" si="6"/>
        <v>182400</v>
      </c>
      <c r="I73" s="43">
        <v>19</v>
      </c>
      <c r="J73" s="41" t="e">
        <f>B73-C73-H73-#REF!</f>
        <v>#REF!</v>
      </c>
    </row>
    <row r="74" spans="1:10" ht="20" customHeight="1">
      <c r="A74" s="40">
        <v>200</v>
      </c>
      <c r="B74" s="41" t="e">
        <f>A74*#REF!</f>
        <v>#REF!</v>
      </c>
      <c r="C74" s="42">
        <f t="shared" si="9"/>
        <v>5280000</v>
      </c>
      <c r="D74" s="42">
        <f t="shared" si="10"/>
        <v>14636160</v>
      </c>
      <c r="E74" s="43">
        <v>12</v>
      </c>
      <c r="F74" s="41" t="e">
        <f t="shared" si="8"/>
        <v>#REF!</v>
      </c>
      <c r="G74" s="44" t="e">
        <f t="shared" si="11"/>
        <v>#REF!</v>
      </c>
      <c r="H74" s="41">
        <f t="shared" si="6"/>
        <v>192000</v>
      </c>
      <c r="I74" s="43">
        <v>20</v>
      </c>
      <c r="J74" s="41" t="e">
        <f>B74-C74-H74-#REF!</f>
        <v>#REF!</v>
      </c>
    </row>
    <row r="75" spans="1:10" ht="20" customHeight="1">
      <c r="A75" s="40">
        <v>205</v>
      </c>
      <c r="B75" s="41" t="e">
        <f>A75*#REF!</f>
        <v>#REF!</v>
      </c>
      <c r="C75" s="42">
        <f t="shared" si="9"/>
        <v>5280000</v>
      </c>
      <c r="D75" s="42">
        <f t="shared" si="10"/>
        <v>14636160</v>
      </c>
      <c r="E75" s="43">
        <v>12</v>
      </c>
      <c r="F75" s="41" t="e">
        <f t="shared" si="8"/>
        <v>#REF!</v>
      </c>
      <c r="G75" s="44" t="e">
        <f t="shared" si="11"/>
        <v>#REF!</v>
      </c>
      <c r="H75" s="41">
        <f t="shared" si="6"/>
        <v>192000</v>
      </c>
      <c r="I75" s="43">
        <v>20</v>
      </c>
      <c r="J75" s="41" t="e">
        <f>B75-C75-H75-#REF!</f>
        <v>#REF!</v>
      </c>
    </row>
    <row r="76" spans="1:10" ht="20" customHeight="1">
      <c r="A76" s="40">
        <v>210</v>
      </c>
      <c r="B76" s="41" t="e">
        <f>A76*#REF!</f>
        <v>#REF!</v>
      </c>
      <c r="C76" s="42">
        <f t="shared" si="9"/>
        <v>5720000</v>
      </c>
      <c r="D76" s="42">
        <f t="shared" si="10"/>
        <v>15855840</v>
      </c>
      <c r="E76" s="43">
        <v>13</v>
      </c>
      <c r="F76" s="41" t="e">
        <f t="shared" si="8"/>
        <v>#REF!</v>
      </c>
      <c r="G76" s="44" t="e">
        <f t="shared" si="11"/>
        <v>#REF!</v>
      </c>
      <c r="H76" s="41">
        <f t="shared" si="6"/>
        <v>201600</v>
      </c>
      <c r="I76" s="43">
        <v>21</v>
      </c>
      <c r="J76" s="41" t="e">
        <f>B76-C76-H76-#REF!</f>
        <v>#REF!</v>
      </c>
    </row>
    <row r="77" spans="1:10" ht="20" customHeight="1">
      <c r="A77" s="40">
        <v>215</v>
      </c>
      <c r="B77" s="41" t="e">
        <f>A77*#REF!</f>
        <v>#REF!</v>
      </c>
      <c r="C77" s="42">
        <f t="shared" si="9"/>
        <v>5720000</v>
      </c>
      <c r="D77" s="42">
        <f t="shared" si="10"/>
        <v>15855840</v>
      </c>
      <c r="E77" s="43">
        <v>13</v>
      </c>
      <c r="F77" s="41" t="e">
        <f t="shared" si="8"/>
        <v>#REF!</v>
      </c>
      <c r="G77" s="44" t="e">
        <f t="shared" si="11"/>
        <v>#REF!</v>
      </c>
      <c r="H77" s="41">
        <f t="shared" si="6"/>
        <v>201600</v>
      </c>
      <c r="I77" s="43">
        <v>21</v>
      </c>
      <c r="J77" s="41" t="e">
        <f>B77-C77-H77-#REF!</f>
        <v>#REF!</v>
      </c>
    </row>
    <row r="78" spans="1:10" ht="20" customHeight="1">
      <c r="A78" s="40">
        <v>220</v>
      </c>
      <c r="B78" s="41" t="e">
        <f>A78*#REF!</f>
        <v>#REF!</v>
      </c>
      <c r="C78" s="42">
        <f t="shared" si="9"/>
        <v>5720000</v>
      </c>
      <c r="D78" s="42">
        <f t="shared" si="10"/>
        <v>15855840</v>
      </c>
      <c r="E78" s="43">
        <v>13</v>
      </c>
      <c r="F78" s="41" t="e">
        <f t="shared" si="8"/>
        <v>#REF!</v>
      </c>
      <c r="G78" s="44" t="e">
        <f t="shared" si="11"/>
        <v>#REF!</v>
      </c>
      <c r="H78" s="41">
        <f t="shared" si="6"/>
        <v>211200</v>
      </c>
      <c r="I78" s="43">
        <v>22</v>
      </c>
      <c r="J78" s="41" t="e">
        <f>B78-C78-H78-#REF!</f>
        <v>#REF!</v>
      </c>
    </row>
    <row r="79" spans="1:10" ht="20" customHeight="1">
      <c r="A79" s="40">
        <v>225</v>
      </c>
      <c r="B79" s="41" t="e">
        <f>A79*#REF!</f>
        <v>#REF!</v>
      </c>
      <c r="C79" s="42">
        <f t="shared" si="9"/>
        <v>5720000</v>
      </c>
      <c r="D79" s="42">
        <f t="shared" si="10"/>
        <v>15855840</v>
      </c>
      <c r="E79" s="43">
        <v>13</v>
      </c>
      <c r="F79" s="41" t="e">
        <f t="shared" si="8"/>
        <v>#REF!</v>
      </c>
      <c r="G79" s="44" t="e">
        <f t="shared" si="11"/>
        <v>#REF!</v>
      </c>
      <c r="H79" s="41">
        <f t="shared" si="6"/>
        <v>211200</v>
      </c>
      <c r="I79" s="43">
        <v>22</v>
      </c>
      <c r="J79" s="41" t="e">
        <f>B79-C79-H79-#REF!</f>
        <v>#REF!</v>
      </c>
    </row>
    <row r="80" spans="1:10" ht="20" customHeight="1">
      <c r="A80" s="40">
        <v>230</v>
      </c>
      <c r="B80" s="41" t="e">
        <f>A80*#REF!</f>
        <v>#REF!</v>
      </c>
      <c r="C80" s="42">
        <f t="shared" si="9"/>
        <v>6160000</v>
      </c>
      <c r="D80" s="42">
        <f t="shared" si="10"/>
        <v>17075520</v>
      </c>
      <c r="E80" s="43">
        <v>14</v>
      </c>
      <c r="F80" s="41" t="e">
        <f t="shared" si="8"/>
        <v>#REF!</v>
      </c>
      <c r="G80" s="44" t="e">
        <f t="shared" si="11"/>
        <v>#REF!</v>
      </c>
      <c r="H80" s="41">
        <f t="shared" si="6"/>
        <v>220800</v>
      </c>
      <c r="I80" s="43">
        <v>23</v>
      </c>
      <c r="J80" s="41" t="e">
        <f>B80-C80-H80-#REF!</f>
        <v>#REF!</v>
      </c>
    </row>
    <row r="81" spans="1:10" ht="20" customHeight="1">
      <c r="A81" s="40">
        <v>235</v>
      </c>
      <c r="B81" s="41" t="e">
        <f>A81*#REF!</f>
        <v>#REF!</v>
      </c>
      <c r="C81" s="42">
        <f t="shared" si="9"/>
        <v>6160000</v>
      </c>
      <c r="D81" s="42">
        <f t="shared" si="10"/>
        <v>17075520</v>
      </c>
      <c r="E81" s="43">
        <v>14</v>
      </c>
      <c r="F81" s="41" t="e">
        <f t="shared" si="8"/>
        <v>#REF!</v>
      </c>
      <c r="G81" s="44" t="e">
        <f t="shared" si="11"/>
        <v>#REF!</v>
      </c>
      <c r="H81" s="41">
        <f t="shared" si="6"/>
        <v>220800</v>
      </c>
      <c r="I81" s="43">
        <v>23</v>
      </c>
      <c r="J81" s="41" t="e">
        <f>B81-C81-H81-#REF!</f>
        <v>#REF!</v>
      </c>
    </row>
    <row r="82" spans="1:10" ht="20" customHeight="1">
      <c r="A82" s="40">
        <v>240</v>
      </c>
      <c r="B82" s="41" t="e">
        <f>A82*#REF!</f>
        <v>#REF!</v>
      </c>
      <c r="C82" s="42">
        <f t="shared" si="9"/>
        <v>6160000</v>
      </c>
      <c r="D82" s="42">
        <f t="shared" si="10"/>
        <v>17075520</v>
      </c>
      <c r="E82" s="43">
        <v>14</v>
      </c>
      <c r="F82" s="41" t="e">
        <f t="shared" ref="F82:F87" si="12">D82-B82</f>
        <v>#REF!</v>
      </c>
      <c r="G82" s="44" t="e">
        <f t="shared" si="11"/>
        <v>#REF!</v>
      </c>
      <c r="H82" s="41">
        <f t="shared" si="6"/>
        <v>230400</v>
      </c>
      <c r="I82" s="43">
        <v>24</v>
      </c>
      <c r="J82" s="41" t="e">
        <f>B82-C82-H82-#REF!</f>
        <v>#REF!</v>
      </c>
    </row>
    <row r="83" spans="1:10" ht="20" customHeight="1">
      <c r="A83" s="40">
        <v>245</v>
      </c>
      <c r="B83" s="41" t="e">
        <f>A83*#REF!</f>
        <v>#REF!</v>
      </c>
      <c r="C83" s="42">
        <f t="shared" si="9"/>
        <v>6600000</v>
      </c>
      <c r="D83" s="42">
        <f t="shared" si="10"/>
        <v>18295200</v>
      </c>
      <c r="E83" s="43">
        <v>15</v>
      </c>
      <c r="F83" s="41" t="e">
        <f t="shared" si="12"/>
        <v>#REF!</v>
      </c>
      <c r="G83" s="44" t="e">
        <f t="shared" si="11"/>
        <v>#REF!</v>
      </c>
      <c r="H83" s="41">
        <f t="shared" si="6"/>
        <v>230400</v>
      </c>
      <c r="I83" s="43">
        <v>24</v>
      </c>
      <c r="J83" s="41" t="e">
        <f>B83-C83-H83-#REF!</f>
        <v>#REF!</v>
      </c>
    </row>
    <row r="84" spans="1:10" ht="20" customHeight="1">
      <c r="A84" s="40">
        <v>250</v>
      </c>
      <c r="B84" s="41" t="e">
        <f>A84*#REF!</f>
        <v>#REF!</v>
      </c>
      <c r="C84" s="42">
        <f t="shared" si="9"/>
        <v>6600000</v>
      </c>
      <c r="D84" s="42">
        <f t="shared" si="10"/>
        <v>18295200</v>
      </c>
      <c r="E84" s="43">
        <v>15</v>
      </c>
      <c r="F84" s="41" t="e">
        <f t="shared" si="12"/>
        <v>#REF!</v>
      </c>
      <c r="G84" s="44" t="e">
        <f t="shared" si="11"/>
        <v>#REF!</v>
      </c>
      <c r="H84" s="41">
        <f t="shared" si="6"/>
        <v>240000</v>
      </c>
      <c r="I84" s="43">
        <v>25</v>
      </c>
      <c r="J84" s="41" t="e">
        <f>B84-C84-H84-#REF!</f>
        <v>#REF!</v>
      </c>
    </row>
    <row r="85" spans="1:10" ht="20" customHeight="1">
      <c r="A85" s="40">
        <v>255</v>
      </c>
      <c r="B85" s="41" t="e">
        <f>A85*#REF!</f>
        <v>#REF!</v>
      </c>
      <c r="C85" s="42">
        <f t="shared" si="9"/>
        <v>6600000</v>
      </c>
      <c r="D85" s="42">
        <f t="shared" si="10"/>
        <v>18295200</v>
      </c>
      <c r="E85" s="43">
        <v>15</v>
      </c>
      <c r="F85" s="41" t="e">
        <f t="shared" si="12"/>
        <v>#REF!</v>
      </c>
      <c r="G85" s="44" t="e">
        <f t="shared" si="11"/>
        <v>#REF!</v>
      </c>
      <c r="H85" s="41">
        <f t="shared" si="6"/>
        <v>240000</v>
      </c>
      <c r="I85" s="43">
        <v>25</v>
      </c>
      <c r="J85" s="41" t="e">
        <f>B85-C85-H85-#REF!</f>
        <v>#REF!</v>
      </c>
    </row>
    <row r="86" spans="1:10" ht="20" customHeight="1">
      <c r="A86" s="40">
        <v>260</v>
      </c>
      <c r="B86" s="41" t="e">
        <f>A86*#REF!</f>
        <v>#REF!</v>
      </c>
      <c r="C86" s="42">
        <f t="shared" si="9"/>
        <v>7040000</v>
      </c>
      <c r="D86" s="42">
        <f t="shared" si="10"/>
        <v>19514880</v>
      </c>
      <c r="E86" s="43">
        <v>16</v>
      </c>
      <c r="F86" s="41" t="e">
        <f t="shared" si="12"/>
        <v>#REF!</v>
      </c>
      <c r="G86" s="44" t="e">
        <f t="shared" si="11"/>
        <v>#REF!</v>
      </c>
      <c r="H86" s="41">
        <f t="shared" si="6"/>
        <v>249600</v>
      </c>
      <c r="I86" s="43">
        <v>26</v>
      </c>
      <c r="J86" s="41" t="e">
        <f>B86-C86-H86-#REF!</f>
        <v>#REF!</v>
      </c>
    </row>
    <row r="87" spans="1:10" ht="20" customHeight="1">
      <c r="A87" s="40">
        <v>265</v>
      </c>
      <c r="B87" s="41" t="e">
        <f>A87*#REF!</f>
        <v>#REF!</v>
      </c>
      <c r="C87" s="42">
        <f t="shared" si="9"/>
        <v>7040000</v>
      </c>
      <c r="D87" s="42">
        <f t="shared" si="10"/>
        <v>19514880</v>
      </c>
      <c r="E87" s="43">
        <v>16</v>
      </c>
      <c r="F87" s="41" t="e">
        <f t="shared" si="12"/>
        <v>#REF!</v>
      </c>
      <c r="G87" s="44" t="e">
        <f t="shared" si="11"/>
        <v>#REF!</v>
      </c>
      <c r="H87" s="41">
        <f t="shared" si="6"/>
        <v>249600</v>
      </c>
      <c r="I87" s="43">
        <v>26</v>
      </c>
      <c r="J87" s="41" t="e">
        <f>B87-C87-H87-#REF!</f>
        <v>#REF!</v>
      </c>
    </row>
    <row r="88" spans="1:10" ht="20" customHeight="1">
      <c r="A88" s="40">
        <v>270</v>
      </c>
      <c r="B88" s="41" t="e">
        <f>A88*#REF!</f>
        <v>#REF!</v>
      </c>
      <c r="C88" s="42">
        <f t="shared" si="9"/>
        <v>7040000</v>
      </c>
      <c r="D88" s="42">
        <f t="shared" si="10"/>
        <v>19514880</v>
      </c>
      <c r="E88" s="43">
        <v>16</v>
      </c>
      <c r="F88" s="41" t="e">
        <f t="shared" ref="F88:F94" si="13">D88-B88</f>
        <v>#REF!</v>
      </c>
      <c r="G88" s="44" t="e">
        <f t="shared" si="11"/>
        <v>#REF!</v>
      </c>
      <c r="H88" s="41">
        <f t="shared" si="6"/>
        <v>259200</v>
      </c>
      <c r="I88" s="43">
        <v>27</v>
      </c>
      <c r="J88" s="41" t="e">
        <f>B88-C88-H88-#REF!</f>
        <v>#REF!</v>
      </c>
    </row>
    <row r="89" spans="1:10" ht="20" customHeight="1">
      <c r="A89" s="40">
        <v>275</v>
      </c>
      <c r="B89" s="41" t="e">
        <f>A89*#REF!</f>
        <v>#REF!</v>
      </c>
      <c r="C89" s="42">
        <f t="shared" si="9"/>
        <v>7040000</v>
      </c>
      <c r="D89" s="42">
        <f t="shared" si="10"/>
        <v>19514880</v>
      </c>
      <c r="E89" s="43">
        <v>16</v>
      </c>
      <c r="F89" s="41" t="e">
        <f t="shared" si="13"/>
        <v>#REF!</v>
      </c>
      <c r="G89" s="44" t="e">
        <f t="shared" si="11"/>
        <v>#REF!</v>
      </c>
      <c r="H89" s="41">
        <f t="shared" si="6"/>
        <v>259200</v>
      </c>
      <c r="I89" s="43">
        <v>27</v>
      </c>
      <c r="J89" s="41" t="e">
        <f>B89-C89-H89-#REF!</f>
        <v>#REF!</v>
      </c>
    </row>
    <row r="90" spans="1:10" ht="20" customHeight="1">
      <c r="A90" s="40">
        <v>280</v>
      </c>
      <c r="B90" s="41" t="e">
        <f>A90*#REF!</f>
        <v>#REF!</v>
      </c>
      <c r="C90" s="42">
        <f t="shared" si="9"/>
        <v>7480000</v>
      </c>
      <c r="D90" s="42">
        <f t="shared" si="10"/>
        <v>20734560</v>
      </c>
      <c r="E90" s="43">
        <v>17</v>
      </c>
      <c r="F90" s="41" t="e">
        <f t="shared" si="13"/>
        <v>#REF!</v>
      </c>
      <c r="G90" s="44" t="e">
        <f t="shared" si="11"/>
        <v>#REF!</v>
      </c>
      <c r="H90" s="41">
        <f t="shared" si="6"/>
        <v>268800</v>
      </c>
      <c r="I90" s="43">
        <v>28</v>
      </c>
      <c r="J90" s="41" t="e">
        <f>B90-C90-H90-#REF!</f>
        <v>#REF!</v>
      </c>
    </row>
    <row r="91" spans="1:10" ht="20" customHeight="1">
      <c r="A91" s="40">
        <v>285</v>
      </c>
      <c r="B91" s="41" t="e">
        <f>A91*#REF!</f>
        <v>#REF!</v>
      </c>
      <c r="C91" s="42">
        <f t="shared" si="9"/>
        <v>7480000</v>
      </c>
      <c r="D91" s="42">
        <f t="shared" si="10"/>
        <v>20734560</v>
      </c>
      <c r="E91" s="43">
        <v>17</v>
      </c>
      <c r="F91" s="41" t="e">
        <f t="shared" si="13"/>
        <v>#REF!</v>
      </c>
      <c r="G91" s="44" t="e">
        <f t="shared" si="11"/>
        <v>#REF!</v>
      </c>
      <c r="H91" s="41">
        <f t="shared" si="6"/>
        <v>268800</v>
      </c>
      <c r="I91" s="43">
        <v>28</v>
      </c>
      <c r="J91" s="41" t="e">
        <f>B91-C91-H91-#REF!</f>
        <v>#REF!</v>
      </c>
    </row>
    <row r="92" spans="1:10" ht="20" customHeight="1">
      <c r="A92" s="40">
        <v>290</v>
      </c>
      <c r="B92" s="41" t="e">
        <f>A92*#REF!</f>
        <v>#REF!</v>
      </c>
      <c r="C92" s="42">
        <f t="shared" si="9"/>
        <v>7480000</v>
      </c>
      <c r="D92" s="42">
        <f t="shared" si="10"/>
        <v>20734560</v>
      </c>
      <c r="E92" s="43">
        <v>17</v>
      </c>
      <c r="F92" s="41" t="e">
        <f t="shared" si="13"/>
        <v>#REF!</v>
      </c>
      <c r="G92" s="44" t="e">
        <f t="shared" si="11"/>
        <v>#REF!</v>
      </c>
      <c r="H92" s="41">
        <f t="shared" si="6"/>
        <v>278400</v>
      </c>
      <c r="I92" s="43">
        <v>29</v>
      </c>
      <c r="J92" s="41" t="e">
        <f>B92-C92-H92-#REF!</f>
        <v>#REF!</v>
      </c>
    </row>
    <row r="93" spans="1:10" ht="20" customHeight="1">
      <c r="A93" s="40">
        <v>295</v>
      </c>
      <c r="B93" s="41" t="e">
        <f>A93*#REF!</f>
        <v>#REF!</v>
      </c>
      <c r="C93" s="42">
        <f t="shared" si="9"/>
        <v>7920000</v>
      </c>
      <c r="D93" s="42">
        <f t="shared" si="10"/>
        <v>21954240</v>
      </c>
      <c r="E93" s="43">
        <v>18</v>
      </c>
      <c r="F93" s="41" t="e">
        <f t="shared" si="13"/>
        <v>#REF!</v>
      </c>
      <c r="G93" s="44" t="e">
        <f t="shared" si="11"/>
        <v>#REF!</v>
      </c>
      <c r="H93" s="41">
        <f t="shared" si="6"/>
        <v>278400</v>
      </c>
      <c r="I93" s="43">
        <v>29</v>
      </c>
      <c r="J93" s="41" t="e">
        <f>B93-C93-H93-#REF!</f>
        <v>#REF!</v>
      </c>
    </row>
    <row r="94" spans="1:10" ht="20" customHeight="1">
      <c r="A94" s="40">
        <v>300</v>
      </c>
      <c r="B94" s="41" t="e">
        <f>A94*#REF!</f>
        <v>#REF!</v>
      </c>
      <c r="C94" s="42">
        <f t="shared" si="9"/>
        <v>7920000</v>
      </c>
      <c r="D94" s="42">
        <f t="shared" si="10"/>
        <v>21954240</v>
      </c>
      <c r="E94" s="43">
        <v>18</v>
      </c>
      <c r="F94" s="41" t="e">
        <f t="shared" si="13"/>
        <v>#REF!</v>
      </c>
      <c r="G94" s="44" t="e">
        <f t="shared" si="11"/>
        <v>#REF!</v>
      </c>
      <c r="H94" s="41">
        <f t="shared" si="6"/>
        <v>288000</v>
      </c>
      <c r="I94" s="43">
        <v>30</v>
      </c>
      <c r="J94" s="41" t="e">
        <f>B94-C94-H94-#REF!</f>
        <v>#REF!</v>
      </c>
    </row>
  </sheetData>
  <mergeCells count="24">
    <mergeCell ref="B10:C10"/>
    <mergeCell ref="F18:F21"/>
    <mergeCell ref="D18:D21"/>
    <mergeCell ref="E18:E22"/>
    <mergeCell ref="G18:G22"/>
    <mergeCell ref="C17:D17"/>
    <mergeCell ref="A1:I1"/>
    <mergeCell ref="A4:A5"/>
    <mergeCell ref="B4:C5"/>
    <mergeCell ref="D4:D5"/>
    <mergeCell ref="E4:F4"/>
    <mergeCell ref="G4:H4"/>
    <mergeCell ref="H30:I31"/>
    <mergeCell ref="J30:J32"/>
    <mergeCell ref="A16:B17"/>
    <mergeCell ref="E24:F24"/>
    <mergeCell ref="E25:F25"/>
    <mergeCell ref="F31:G31"/>
    <mergeCell ref="C30:E31"/>
    <mergeCell ref="A24:D24"/>
    <mergeCell ref="B30:B32"/>
    <mergeCell ref="A30:A32"/>
    <mergeCell ref="F16:G16"/>
    <mergeCell ref="C16:E16"/>
  </mergeCells>
  <phoneticPr fontId="2"/>
  <pageMargins left="0.7" right="0.7" top="0.75" bottom="0.75" header="0.3" footer="0.3"/>
  <pageSetup paperSize="9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89315-E1EF-45EE-B5B9-206B44874027}">
  <dimension ref="A2:I72"/>
  <sheetViews>
    <sheetView workbookViewId="0">
      <selection activeCell="K21" sqref="K21"/>
    </sheetView>
  </sheetViews>
  <sheetFormatPr defaultRowHeight="13"/>
  <cols>
    <col min="1" max="2" width="1.6328125" customWidth="1"/>
    <col min="4" max="4" width="10.54296875" bestFit="1" customWidth="1"/>
    <col min="5" max="5" width="10.08984375" customWidth="1"/>
    <col min="6" max="6" width="16" customWidth="1"/>
    <col min="10" max="10" width="1.54296875" customWidth="1"/>
    <col min="11" max="11" width="12.90625" customWidth="1"/>
    <col min="12" max="12" width="20.453125" customWidth="1"/>
    <col min="14" max="14" width="20.453125" customWidth="1"/>
    <col min="15" max="15" width="2.81640625" customWidth="1"/>
  </cols>
  <sheetData>
    <row r="2" spans="1:9" ht="13.5" thickBot="1">
      <c r="A2" s="193" t="s">
        <v>50</v>
      </c>
      <c r="B2" s="193"/>
      <c r="C2" s="193"/>
      <c r="D2" s="193"/>
      <c r="E2" s="193"/>
      <c r="F2" s="193"/>
      <c r="G2" s="193"/>
      <c r="H2" s="193"/>
      <c r="I2" s="193"/>
    </row>
    <row r="3" spans="1:9" ht="13.5" thickTop="1">
      <c r="C3" s="45"/>
      <c r="D3" s="45"/>
      <c r="E3" s="45"/>
      <c r="F3" s="45"/>
      <c r="G3" s="45"/>
      <c r="H3" s="45"/>
      <c r="I3" s="45"/>
    </row>
    <row r="4" spans="1:9" ht="13.5" thickBot="1">
      <c r="B4" s="46"/>
      <c r="C4" s="47"/>
      <c r="D4" s="47"/>
      <c r="E4" s="47"/>
      <c r="F4" s="48"/>
    </row>
    <row r="5" spans="1:9" ht="13.5" thickBot="1">
      <c r="B5" s="49"/>
      <c r="C5" s="50">
        <v>2</v>
      </c>
      <c r="D5" t="s">
        <v>53</v>
      </c>
      <c r="F5" s="51"/>
    </row>
    <row r="6" spans="1:9" ht="13.5" thickBot="1">
      <c r="B6" s="49"/>
      <c r="C6" t="s">
        <v>99</v>
      </c>
      <c r="E6" s="52">
        <v>1650</v>
      </c>
      <c r="F6" s="51" t="s">
        <v>54</v>
      </c>
    </row>
    <row r="7" spans="1:9">
      <c r="B7" s="49"/>
      <c r="C7" s="53" t="s">
        <v>55</v>
      </c>
      <c r="F7" s="51"/>
    </row>
    <row r="8" spans="1:9" ht="7.25" customHeight="1">
      <c r="B8" s="54"/>
      <c r="C8" s="55"/>
      <c r="D8" s="56"/>
      <c r="E8" s="56"/>
      <c r="F8" s="57"/>
    </row>
    <row r="10" spans="1:9">
      <c r="A10" s="196" t="s">
        <v>56</v>
      </c>
      <c r="B10" s="196"/>
      <c r="C10" s="196"/>
      <c r="D10" s="196"/>
      <c r="E10" s="196"/>
      <c r="F10" s="196"/>
      <c r="G10" s="196"/>
      <c r="H10" s="196"/>
      <c r="I10" s="196"/>
    </row>
    <row r="11" spans="1:9" ht="13.5" thickBot="1">
      <c r="A11" s="58"/>
      <c r="B11" s="58"/>
      <c r="C11" s="58"/>
      <c r="D11" s="58"/>
      <c r="E11" s="58"/>
      <c r="F11" s="58"/>
      <c r="G11" s="58"/>
      <c r="H11" s="58"/>
      <c r="I11" s="58"/>
    </row>
    <row r="12" spans="1:9" ht="13.5" thickBot="1">
      <c r="C12" t="s">
        <v>57</v>
      </c>
      <c r="F12" s="59">
        <v>5</v>
      </c>
      <c r="G12" t="s">
        <v>58</v>
      </c>
    </row>
    <row r="13" spans="1:9" ht="13.5" thickBot="1">
      <c r="C13" t="s">
        <v>59</v>
      </c>
      <c r="F13" s="60">
        <f>C5</f>
        <v>2</v>
      </c>
      <c r="G13" t="s">
        <v>53</v>
      </c>
    </row>
    <row r="14" spans="1:9" ht="13.5" thickBot="1">
      <c r="C14" s="60">
        <f>C5</f>
        <v>2</v>
      </c>
      <c r="D14" t="s">
        <v>60</v>
      </c>
      <c r="F14" s="60">
        <f>F12*F13</f>
        <v>10</v>
      </c>
      <c r="G14" t="s">
        <v>58</v>
      </c>
    </row>
    <row r="16" spans="1:9" ht="13.5" thickBot="1"/>
    <row r="17" spans="1:9" ht="13.5" thickBot="1">
      <c r="C17" t="s">
        <v>61</v>
      </c>
      <c r="F17" s="61">
        <v>25</v>
      </c>
      <c r="G17" t="s">
        <v>62</v>
      </c>
    </row>
    <row r="18" spans="1:9" ht="13.5" thickBot="1">
      <c r="C18" s="53" t="s">
        <v>63</v>
      </c>
    </row>
    <row r="19" spans="1:9" ht="13.5" thickBot="1">
      <c r="C19" t="s">
        <v>64</v>
      </c>
      <c r="F19" s="62">
        <f>F12/(F17/60)</f>
        <v>12</v>
      </c>
      <c r="G19" t="s">
        <v>65</v>
      </c>
    </row>
    <row r="20" spans="1:9" ht="13.5" thickBot="1">
      <c r="C20" s="60">
        <f>C5</f>
        <v>2</v>
      </c>
      <c r="D20" t="s">
        <v>66</v>
      </c>
      <c r="F20" s="62">
        <f>C20*F19</f>
        <v>24</v>
      </c>
      <c r="G20" t="s">
        <v>65</v>
      </c>
    </row>
    <row r="21" spans="1:9" ht="13.5" thickBot="1">
      <c r="C21" s="63">
        <f>C5</f>
        <v>2</v>
      </c>
      <c r="D21" t="s">
        <v>67</v>
      </c>
      <c r="F21" s="64">
        <f>F20*E6</f>
        <v>39600</v>
      </c>
      <c r="G21" s="45" t="s">
        <v>68</v>
      </c>
    </row>
    <row r="22" spans="1:9" ht="13.5" thickBot="1">
      <c r="F22" s="64">
        <f>F21*22</f>
        <v>871200</v>
      </c>
      <c r="G22" s="45" t="s">
        <v>69</v>
      </c>
    </row>
    <row r="23" spans="1:9" ht="13.5" thickBot="1">
      <c r="F23" s="65" t="s">
        <v>70</v>
      </c>
    </row>
    <row r="24" spans="1:9" ht="13.5" thickBot="1">
      <c r="F24" s="60">
        <f>F20/2</f>
        <v>12</v>
      </c>
      <c r="G24" s="45" t="s">
        <v>71</v>
      </c>
    </row>
    <row r="25" spans="1:9" ht="13.5" thickBot="1">
      <c r="F25" s="60">
        <f>F24*22</f>
        <v>264</v>
      </c>
      <c r="G25" s="45" t="s">
        <v>72</v>
      </c>
    </row>
    <row r="27" spans="1:9">
      <c r="C27" t="s">
        <v>73</v>
      </c>
    </row>
    <row r="30" spans="1:9" ht="13.5" thickBot="1">
      <c r="A30" s="193" t="s">
        <v>74</v>
      </c>
      <c r="B30" s="193"/>
      <c r="C30" s="193"/>
      <c r="D30" s="193"/>
      <c r="E30" s="193"/>
      <c r="F30" s="193"/>
      <c r="G30" s="193"/>
      <c r="H30" s="193"/>
      <c r="I30" s="193"/>
    </row>
    <row r="31" spans="1:9" ht="14" thickTop="1" thickBot="1"/>
    <row r="32" spans="1:9" ht="13.5" thickBot="1">
      <c r="C32" t="s">
        <v>75</v>
      </c>
      <c r="F32" s="66">
        <f>1000*23*8+30000</f>
        <v>214000</v>
      </c>
      <c r="G32" t="s">
        <v>2</v>
      </c>
    </row>
    <row r="33" spans="3:7">
      <c r="F33" s="53" t="s">
        <v>76</v>
      </c>
    </row>
    <row r="34" spans="3:7" ht="13.5" thickBot="1"/>
    <row r="35" spans="3:7" ht="13.5" thickBot="1">
      <c r="C35" t="s">
        <v>77</v>
      </c>
      <c r="F35" s="67">
        <f>F25*300</f>
        <v>79200</v>
      </c>
      <c r="G35" t="s">
        <v>2</v>
      </c>
    </row>
    <row r="36" spans="3:7" ht="13.5" thickBot="1">
      <c r="F36" s="60">
        <f>F25/30</f>
        <v>8.8000000000000007</v>
      </c>
      <c r="G36" t="s">
        <v>78</v>
      </c>
    </row>
    <row r="37" spans="3:7" ht="13.5" thickBot="1"/>
    <row r="38" spans="3:7" ht="13.5" thickBot="1">
      <c r="C38" t="s">
        <v>79</v>
      </c>
      <c r="F38" s="67">
        <f>F25*200</f>
        <v>52800</v>
      </c>
      <c r="G38" t="s">
        <v>2</v>
      </c>
    </row>
    <row r="39" spans="3:7" ht="13.5" thickBot="1"/>
    <row r="40" spans="3:7" ht="13.5" thickBot="1">
      <c r="C40" s="197" t="s">
        <v>1</v>
      </c>
      <c r="D40" s="197"/>
      <c r="E40" s="198"/>
      <c r="F40" s="68">
        <f>F32+F35+F38</f>
        <v>346000</v>
      </c>
      <c r="G40" t="s">
        <v>2</v>
      </c>
    </row>
    <row r="42" spans="3:7" ht="13.5" thickBot="1"/>
    <row r="43" spans="3:7" ht="13.5" thickBot="1">
      <c r="C43" t="s">
        <v>80</v>
      </c>
      <c r="F43" s="52">
        <v>100000</v>
      </c>
      <c r="G43" t="s">
        <v>2</v>
      </c>
    </row>
    <row r="44" spans="3:7" ht="13.5" thickBot="1">
      <c r="C44" t="s">
        <v>81</v>
      </c>
      <c r="F44" s="69">
        <v>15000</v>
      </c>
      <c r="G44" t="s">
        <v>2</v>
      </c>
    </row>
    <row r="45" spans="3:7" ht="13.5" thickBot="1">
      <c r="C45" t="s">
        <v>82</v>
      </c>
      <c r="F45" s="70">
        <f>F36*2200</f>
        <v>19360</v>
      </c>
      <c r="G45" t="s">
        <v>2</v>
      </c>
    </row>
    <row r="46" spans="3:7" ht="13.5" thickBot="1"/>
    <row r="47" spans="3:7" ht="13.5" thickBot="1">
      <c r="C47" t="s">
        <v>83</v>
      </c>
      <c r="F47" s="71">
        <f>F72/36</f>
        <v>88611.111111111109</v>
      </c>
      <c r="G47" t="s">
        <v>2</v>
      </c>
    </row>
    <row r="48" spans="3:7">
      <c r="C48" t="s">
        <v>84</v>
      </c>
    </row>
    <row r="50" spans="1:9" ht="13.5" thickBot="1"/>
    <row r="51" spans="1:9" ht="13.5" thickBot="1">
      <c r="C51" s="197" t="s">
        <v>85</v>
      </c>
      <c r="D51" s="197"/>
      <c r="E51" s="198"/>
      <c r="F51" s="68">
        <f>SUM(F43:F47)</f>
        <v>222971.11111111112</v>
      </c>
      <c r="G51" t="s">
        <v>2</v>
      </c>
    </row>
    <row r="53" spans="1:9" ht="13.5" thickBot="1"/>
    <row r="54" spans="1:9" ht="13.5" thickBot="1">
      <c r="C54" s="197" t="s">
        <v>86</v>
      </c>
      <c r="D54" s="197"/>
      <c r="E54" s="198"/>
      <c r="F54" s="68">
        <f>F22-F40-F51</f>
        <v>302228.88888888888</v>
      </c>
      <c r="G54" t="s">
        <v>2</v>
      </c>
    </row>
    <row r="56" spans="1:9" ht="13.5" thickBot="1">
      <c r="A56" s="193" t="s">
        <v>87</v>
      </c>
      <c r="B56" s="193"/>
      <c r="C56" s="193"/>
      <c r="D56" s="193"/>
      <c r="E56" s="193"/>
      <c r="F56" s="193"/>
      <c r="G56" s="193"/>
      <c r="H56" s="193"/>
      <c r="I56" s="193"/>
    </row>
    <row r="57" spans="1:9" ht="14" thickTop="1" thickBot="1"/>
    <row r="58" spans="1:9" ht="13.5" thickBot="1">
      <c r="C58" t="s">
        <v>88</v>
      </c>
      <c r="D58" s="72">
        <v>1000000</v>
      </c>
      <c r="E58" s="60">
        <f>C5</f>
        <v>2</v>
      </c>
      <c r="F58" s="73">
        <f>D58*E58</f>
        <v>2000000</v>
      </c>
    </row>
    <row r="59" spans="1:9">
      <c r="C59" t="s">
        <v>89</v>
      </c>
      <c r="D59" s="72">
        <v>150000</v>
      </c>
      <c r="E59">
        <v>1</v>
      </c>
      <c r="F59" s="73">
        <f t="shared" ref="F59:F68" si="0">D59*E59</f>
        <v>150000</v>
      </c>
    </row>
    <row r="60" spans="1:9">
      <c r="C60" t="s">
        <v>90</v>
      </c>
      <c r="D60" s="72">
        <v>150000</v>
      </c>
      <c r="E60">
        <v>1</v>
      </c>
      <c r="F60" s="73">
        <f t="shared" si="0"/>
        <v>150000</v>
      </c>
    </row>
    <row r="61" spans="1:9">
      <c r="C61" t="s">
        <v>91</v>
      </c>
      <c r="D61" s="72">
        <v>150000</v>
      </c>
      <c r="E61">
        <v>1</v>
      </c>
      <c r="F61" s="73">
        <f t="shared" si="0"/>
        <v>150000</v>
      </c>
    </row>
    <row r="62" spans="1:9">
      <c r="C62" t="s">
        <v>92</v>
      </c>
      <c r="D62" s="72">
        <v>30000</v>
      </c>
      <c r="E62">
        <v>3</v>
      </c>
      <c r="F62" s="73">
        <f t="shared" si="0"/>
        <v>90000</v>
      </c>
    </row>
    <row r="63" spans="1:9">
      <c r="C63" t="s">
        <v>93</v>
      </c>
      <c r="D63" s="72">
        <v>500</v>
      </c>
      <c r="E63">
        <v>100</v>
      </c>
      <c r="F63" s="73">
        <f t="shared" si="0"/>
        <v>50000</v>
      </c>
    </row>
    <row r="64" spans="1:9">
      <c r="C64" t="s">
        <v>94</v>
      </c>
      <c r="D64" s="72">
        <v>200000</v>
      </c>
      <c r="E64">
        <v>1</v>
      </c>
      <c r="F64" s="73">
        <f t="shared" si="0"/>
        <v>200000</v>
      </c>
    </row>
    <row r="65" spans="3:6">
      <c r="D65" s="74"/>
      <c r="F65" s="74"/>
    </row>
    <row r="66" spans="3:6">
      <c r="C66" t="s">
        <v>95</v>
      </c>
      <c r="D66" s="72">
        <v>100000</v>
      </c>
      <c r="E66">
        <v>1</v>
      </c>
      <c r="F66" s="73">
        <f t="shared" si="0"/>
        <v>100000</v>
      </c>
    </row>
    <row r="67" spans="3:6">
      <c r="C67" t="s">
        <v>96</v>
      </c>
      <c r="D67" s="72">
        <v>100000</v>
      </c>
      <c r="E67">
        <v>1</v>
      </c>
      <c r="F67" s="73">
        <f t="shared" si="0"/>
        <v>100000</v>
      </c>
    </row>
    <row r="68" spans="3:6">
      <c r="C68" t="s">
        <v>97</v>
      </c>
      <c r="D68" s="72">
        <v>100000</v>
      </c>
      <c r="E68">
        <v>2</v>
      </c>
      <c r="F68" s="73">
        <f t="shared" si="0"/>
        <v>200000</v>
      </c>
    </row>
    <row r="71" spans="3:6" ht="13.5" thickBot="1"/>
    <row r="72" spans="3:6" ht="13.5" thickBot="1">
      <c r="C72" s="194" t="s">
        <v>98</v>
      </c>
      <c r="D72" s="194"/>
      <c r="E72" s="195"/>
      <c r="F72" s="68">
        <f>SUM(F58:F71)</f>
        <v>3190000</v>
      </c>
    </row>
  </sheetData>
  <mergeCells count="8">
    <mergeCell ref="A56:I56"/>
    <mergeCell ref="C72:E72"/>
    <mergeCell ref="A2:I2"/>
    <mergeCell ref="A10:I10"/>
    <mergeCell ref="A30:I30"/>
    <mergeCell ref="C40:E40"/>
    <mergeCell ref="C51:E51"/>
    <mergeCell ref="C54:E54"/>
  </mergeCells>
  <phoneticPr fontId="2"/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F81BA-05D5-47DA-81C9-1605C70085B4}">
  <dimension ref="A2:I73"/>
  <sheetViews>
    <sheetView workbookViewId="0">
      <selection activeCell="K21" sqref="K21"/>
    </sheetView>
  </sheetViews>
  <sheetFormatPr defaultColWidth="8.90625" defaultRowHeight="15"/>
  <cols>
    <col min="1" max="2" width="1.6328125" style="75" customWidth="1"/>
    <col min="3" max="3" width="9" style="75" bestFit="1" customWidth="1"/>
    <col min="4" max="4" width="12.90625" style="75" bestFit="1" customWidth="1"/>
    <col min="5" max="5" width="10.08984375" style="75" customWidth="1"/>
    <col min="6" max="6" width="16" style="75" customWidth="1"/>
    <col min="7" max="9" width="8.90625" style="75"/>
    <col min="10" max="10" width="1.54296875" style="75" customWidth="1"/>
    <col min="11" max="11" width="12.90625" style="75" customWidth="1"/>
    <col min="12" max="12" width="20.453125" style="75" customWidth="1"/>
    <col min="13" max="13" width="8.90625" style="75"/>
    <col min="14" max="14" width="20.453125" style="75" customWidth="1"/>
    <col min="15" max="15" width="2.81640625" style="75" customWidth="1"/>
    <col min="16" max="16384" width="8.90625" style="75"/>
  </cols>
  <sheetData>
    <row r="2" spans="1:9" ht="15.5" thickBot="1">
      <c r="A2" s="149" t="s">
        <v>50</v>
      </c>
      <c r="B2" s="149"/>
      <c r="C2" s="149"/>
      <c r="D2" s="149"/>
      <c r="E2" s="149"/>
      <c r="F2" s="149"/>
      <c r="G2" s="149"/>
      <c r="H2" s="149"/>
      <c r="I2" s="149"/>
    </row>
    <row r="3" spans="1:9" ht="15.5" thickTop="1">
      <c r="C3" s="76"/>
      <c r="D3" s="76"/>
      <c r="E3" s="76"/>
      <c r="F3" s="76"/>
      <c r="G3" s="76"/>
      <c r="H3" s="76"/>
      <c r="I3" s="76"/>
    </row>
    <row r="4" spans="1:9" ht="15.5" thickBot="1">
      <c r="B4" s="77"/>
      <c r="C4" s="78"/>
      <c r="D4" s="78"/>
      <c r="E4" s="78"/>
      <c r="F4" s="79"/>
    </row>
    <row r="5" spans="1:9" ht="15.5" thickBot="1">
      <c r="B5" s="80"/>
      <c r="C5" s="81">
        <v>30</v>
      </c>
      <c r="D5" s="75" t="s">
        <v>53</v>
      </c>
      <c r="F5" s="82"/>
    </row>
    <row r="6" spans="1:9" ht="15.5" thickBot="1">
      <c r="B6" s="80"/>
      <c r="C6" s="75" t="s">
        <v>99</v>
      </c>
      <c r="E6" s="83">
        <v>1650</v>
      </c>
      <c r="F6" s="82" t="s">
        <v>54</v>
      </c>
    </row>
    <row r="7" spans="1:9">
      <c r="B7" s="80"/>
      <c r="C7" s="1" t="s">
        <v>55</v>
      </c>
      <c r="F7" s="82"/>
    </row>
    <row r="8" spans="1:9" ht="7.25" customHeight="1">
      <c r="B8" s="84"/>
      <c r="C8" s="85"/>
      <c r="D8" s="86"/>
      <c r="E8" s="86"/>
      <c r="F8" s="87"/>
    </row>
    <row r="10" spans="1:9">
      <c r="A10" s="152" t="s">
        <v>56</v>
      </c>
      <c r="B10" s="152"/>
      <c r="C10" s="152"/>
      <c r="D10" s="152"/>
      <c r="E10" s="152"/>
      <c r="F10" s="152"/>
      <c r="G10" s="152"/>
      <c r="H10" s="152"/>
      <c r="I10" s="152"/>
    </row>
    <row r="11" spans="1:9" ht="15.5" thickBot="1">
      <c r="A11" s="88"/>
      <c r="B11" s="88"/>
      <c r="C11" s="88"/>
      <c r="D11" s="88"/>
      <c r="E11" s="88"/>
      <c r="F11" s="88"/>
      <c r="G11" s="88"/>
      <c r="H11" s="88"/>
      <c r="I11" s="88"/>
    </row>
    <row r="12" spans="1:9" ht="15.5" thickBot="1">
      <c r="C12" s="75" t="s">
        <v>57</v>
      </c>
      <c r="F12" s="89">
        <v>5</v>
      </c>
      <c r="G12" s="75" t="s">
        <v>58</v>
      </c>
    </row>
    <row r="13" spans="1:9" ht="15.5" thickBot="1">
      <c r="C13" s="75" t="s">
        <v>59</v>
      </c>
      <c r="F13" s="90">
        <f>C5</f>
        <v>30</v>
      </c>
      <c r="G13" s="75" t="s">
        <v>53</v>
      </c>
    </row>
    <row r="14" spans="1:9" ht="15.5" thickBot="1">
      <c r="C14" s="90">
        <f>C5</f>
        <v>30</v>
      </c>
      <c r="D14" s="75" t="s">
        <v>60</v>
      </c>
      <c r="F14" s="90">
        <f>F12*F13</f>
        <v>150</v>
      </c>
      <c r="G14" s="75" t="s">
        <v>58</v>
      </c>
    </row>
    <row r="16" spans="1:9" ht="15.5" thickBot="1"/>
    <row r="17" spans="1:9" ht="15.5" thickBot="1">
      <c r="C17" s="75" t="s">
        <v>61</v>
      </c>
      <c r="F17" s="91">
        <v>25</v>
      </c>
      <c r="G17" s="75" t="s">
        <v>62</v>
      </c>
    </row>
    <row r="18" spans="1:9" ht="15.5" thickBot="1">
      <c r="C18" s="1" t="s">
        <v>63</v>
      </c>
    </row>
    <row r="19" spans="1:9" ht="15.5" thickBot="1">
      <c r="C19" s="75" t="s">
        <v>64</v>
      </c>
      <c r="F19" s="92">
        <f>F12/(F17/60)</f>
        <v>12</v>
      </c>
      <c r="G19" s="75" t="s">
        <v>65</v>
      </c>
    </row>
    <row r="20" spans="1:9" ht="15.5" thickBot="1">
      <c r="C20" s="90">
        <f>C5</f>
        <v>30</v>
      </c>
      <c r="D20" s="75" t="s">
        <v>66</v>
      </c>
      <c r="F20" s="92">
        <f>C20*F19</f>
        <v>360</v>
      </c>
      <c r="G20" s="75" t="s">
        <v>65</v>
      </c>
    </row>
    <row r="21" spans="1:9" ht="15.5" thickBot="1">
      <c r="C21" s="93">
        <f>C5</f>
        <v>30</v>
      </c>
      <c r="D21" s="75" t="s">
        <v>67</v>
      </c>
      <c r="F21" s="94">
        <f>F20*E6</f>
        <v>594000</v>
      </c>
      <c r="G21" s="76" t="s">
        <v>68</v>
      </c>
    </row>
    <row r="22" spans="1:9" ht="15.5" thickBot="1">
      <c r="F22" s="94">
        <f>F21*22</f>
        <v>13068000</v>
      </c>
      <c r="G22" s="76" t="s">
        <v>69</v>
      </c>
    </row>
    <row r="23" spans="1:9" ht="15.5" thickBot="1">
      <c r="F23" s="95" t="s">
        <v>70</v>
      </c>
    </row>
    <row r="24" spans="1:9" ht="15.5" thickBot="1">
      <c r="F24" s="90">
        <f>F20/2</f>
        <v>180</v>
      </c>
      <c r="G24" s="76" t="s">
        <v>71</v>
      </c>
    </row>
    <row r="25" spans="1:9" ht="15.5" thickBot="1">
      <c r="F25" s="90">
        <f>F24*22</f>
        <v>3960</v>
      </c>
      <c r="G25" s="76" t="s">
        <v>72</v>
      </c>
    </row>
    <row r="27" spans="1:9">
      <c r="C27" s="75" t="s">
        <v>73</v>
      </c>
    </row>
    <row r="30" spans="1:9" ht="15.5" thickBot="1">
      <c r="A30" s="149" t="s">
        <v>74</v>
      </c>
      <c r="B30" s="149"/>
      <c r="C30" s="149"/>
      <c r="D30" s="149"/>
      <c r="E30" s="149"/>
      <c r="F30" s="149"/>
      <c r="G30" s="149"/>
      <c r="H30" s="149"/>
      <c r="I30" s="149"/>
    </row>
    <row r="31" spans="1:9" ht="16" thickTop="1" thickBot="1"/>
    <row r="32" spans="1:9" ht="15.5" thickBot="1">
      <c r="C32" s="75" t="s">
        <v>75</v>
      </c>
      <c r="F32" s="97">
        <f>(1200*8*23+30000)*(C21/5)</f>
        <v>1504800</v>
      </c>
      <c r="G32" s="75" t="s">
        <v>2</v>
      </c>
    </row>
    <row r="33" spans="3:7">
      <c r="F33" s="1" t="s">
        <v>100</v>
      </c>
    </row>
    <row r="34" spans="3:7">
      <c r="F34" s="1" t="s">
        <v>101</v>
      </c>
    </row>
    <row r="35" spans="3:7" ht="15.5" thickBot="1">
      <c r="F35" s="1"/>
    </row>
    <row r="36" spans="3:7" ht="15.5" thickBot="1">
      <c r="C36" s="75" t="s">
        <v>77</v>
      </c>
      <c r="F36" s="97">
        <f>F25*300</f>
        <v>1188000</v>
      </c>
      <c r="G36" s="75" t="s">
        <v>2</v>
      </c>
    </row>
    <row r="37" spans="3:7" ht="15.5" thickBot="1">
      <c r="F37" s="90">
        <f>F25/30</f>
        <v>132</v>
      </c>
      <c r="G37" s="75" t="s">
        <v>78</v>
      </c>
    </row>
    <row r="38" spans="3:7" ht="15.5" thickBot="1"/>
    <row r="39" spans="3:7" ht="15.5" thickBot="1">
      <c r="C39" s="75" t="s">
        <v>79</v>
      </c>
      <c r="F39" s="97">
        <f>F25*200</f>
        <v>792000</v>
      </c>
      <c r="G39" s="75" t="s">
        <v>2</v>
      </c>
    </row>
    <row r="40" spans="3:7" ht="15.5" thickBot="1"/>
    <row r="41" spans="3:7" ht="15.5" thickBot="1">
      <c r="C41" s="153" t="s">
        <v>1</v>
      </c>
      <c r="D41" s="153"/>
      <c r="E41" s="154"/>
      <c r="F41" s="98">
        <f>F32+F36+F39</f>
        <v>3484800</v>
      </c>
      <c r="G41" s="75" t="s">
        <v>2</v>
      </c>
    </row>
    <row r="43" spans="3:7" ht="15.5" thickBot="1"/>
    <row r="44" spans="3:7" ht="15.5" thickBot="1">
      <c r="C44" s="75" t="s">
        <v>80</v>
      </c>
      <c r="F44" s="83">
        <v>250000</v>
      </c>
      <c r="G44" s="75" t="s">
        <v>2</v>
      </c>
    </row>
    <row r="45" spans="3:7" ht="15.5" thickBot="1">
      <c r="C45" s="75" t="s">
        <v>81</v>
      </c>
      <c r="F45" s="99">
        <v>20000</v>
      </c>
      <c r="G45" s="75" t="s">
        <v>2</v>
      </c>
    </row>
    <row r="46" spans="3:7" ht="15.5" thickBot="1">
      <c r="C46" s="75" t="s">
        <v>82</v>
      </c>
      <c r="F46" s="100">
        <f>F37*2200</f>
        <v>290400</v>
      </c>
      <c r="G46" s="75" t="s">
        <v>2</v>
      </c>
    </row>
    <row r="47" spans="3:7" ht="15.5" thickBot="1"/>
    <row r="48" spans="3:7" ht="15.5" thickBot="1">
      <c r="C48" s="75" t="s">
        <v>83</v>
      </c>
      <c r="F48" s="101">
        <f>F73/36</f>
        <v>883055.5555555555</v>
      </c>
      <c r="G48" s="75" t="s">
        <v>2</v>
      </c>
    </row>
    <row r="49" spans="1:9">
      <c r="C49" s="75" t="s">
        <v>84</v>
      </c>
    </row>
    <row r="51" spans="1:9" ht="15.5" thickBot="1"/>
    <row r="52" spans="1:9" ht="15.5" thickBot="1">
      <c r="C52" s="153" t="s">
        <v>85</v>
      </c>
      <c r="D52" s="153"/>
      <c r="E52" s="154"/>
      <c r="F52" s="98">
        <f>SUM(F44:F48)</f>
        <v>1443455.5555555555</v>
      </c>
      <c r="G52" s="75" t="s">
        <v>2</v>
      </c>
    </row>
    <row r="54" spans="1:9" ht="15.5" thickBot="1"/>
    <row r="55" spans="1:9" ht="15.5" thickBot="1">
      <c r="C55" s="153" t="s">
        <v>86</v>
      </c>
      <c r="D55" s="153"/>
      <c r="E55" s="154"/>
      <c r="F55" s="98">
        <f>F22-F41-F52</f>
        <v>8139744.444444444</v>
      </c>
      <c r="G55" s="75" t="s">
        <v>2</v>
      </c>
    </row>
    <row r="57" spans="1:9" ht="15.5" thickBot="1">
      <c r="A57" s="149" t="s">
        <v>87</v>
      </c>
      <c r="B57" s="149"/>
      <c r="C57" s="149"/>
      <c r="D57" s="149"/>
      <c r="E57" s="149"/>
      <c r="F57" s="149"/>
      <c r="G57" s="149"/>
      <c r="H57" s="149"/>
      <c r="I57" s="149"/>
    </row>
    <row r="58" spans="1:9" ht="16" thickTop="1" thickBot="1"/>
    <row r="59" spans="1:9" ht="15.5" thickBot="1">
      <c r="C59" s="75" t="s">
        <v>88</v>
      </c>
      <c r="D59" s="102">
        <v>1000000</v>
      </c>
      <c r="E59" s="90">
        <f>C5</f>
        <v>30</v>
      </c>
      <c r="F59" s="103">
        <f>D59*E59</f>
        <v>30000000</v>
      </c>
    </row>
    <row r="60" spans="1:9">
      <c r="C60" s="75" t="s">
        <v>89</v>
      </c>
      <c r="D60" s="102">
        <v>150000</v>
      </c>
      <c r="E60" s="75">
        <v>1</v>
      </c>
      <c r="F60" s="103">
        <f t="shared" ref="F60:F69" si="0">D60*E60</f>
        <v>150000</v>
      </c>
    </row>
    <row r="61" spans="1:9">
      <c r="C61" s="75" t="s">
        <v>90</v>
      </c>
      <c r="D61" s="102">
        <v>150000</v>
      </c>
      <c r="E61" s="75">
        <v>1</v>
      </c>
      <c r="F61" s="103">
        <f t="shared" si="0"/>
        <v>150000</v>
      </c>
    </row>
    <row r="62" spans="1:9">
      <c r="C62" s="75" t="s">
        <v>91</v>
      </c>
      <c r="D62" s="102">
        <v>150000</v>
      </c>
      <c r="E62" s="75">
        <v>1</v>
      </c>
      <c r="F62" s="103">
        <f t="shared" si="0"/>
        <v>150000</v>
      </c>
    </row>
    <row r="63" spans="1:9">
      <c r="C63" s="75" t="s">
        <v>92</v>
      </c>
      <c r="D63" s="102">
        <v>30000</v>
      </c>
      <c r="E63" s="75">
        <v>3</v>
      </c>
      <c r="F63" s="103">
        <f t="shared" si="0"/>
        <v>90000</v>
      </c>
    </row>
    <row r="64" spans="1:9">
      <c r="C64" s="75" t="s">
        <v>93</v>
      </c>
      <c r="D64" s="102">
        <v>500</v>
      </c>
      <c r="E64" s="75">
        <v>100</v>
      </c>
      <c r="F64" s="103">
        <f t="shared" si="0"/>
        <v>50000</v>
      </c>
    </row>
    <row r="65" spans="3:6">
      <c r="C65" s="75" t="s">
        <v>94</v>
      </c>
      <c r="D65" s="102">
        <v>200000</v>
      </c>
      <c r="E65" s="75">
        <v>1</v>
      </c>
      <c r="F65" s="103">
        <f t="shared" si="0"/>
        <v>200000</v>
      </c>
    </row>
    <row r="66" spans="3:6">
      <c r="D66" s="104"/>
      <c r="F66" s="104"/>
    </row>
    <row r="67" spans="3:6">
      <c r="C67" s="75" t="s">
        <v>95</v>
      </c>
      <c r="D67" s="102">
        <v>200000</v>
      </c>
      <c r="E67" s="75">
        <v>1</v>
      </c>
      <c r="F67" s="103">
        <f t="shared" si="0"/>
        <v>200000</v>
      </c>
    </row>
    <row r="68" spans="3:6">
      <c r="C68" s="75" t="s">
        <v>96</v>
      </c>
      <c r="D68" s="102">
        <v>200000</v>
      </c>
      <c r="E68" s="75">
        <v>2</v>
      </c>
      <c r="F68" s="103">
        <f t="shared" si="0"/>
        <v>400000</v>
      </c>
    </row>
    <row r="69" spans="3:6">
      <c r="C69" s="75" t="s">
        <v>97</v>
      </c>
      <c r="D69" s="102">
        <v>200000</v>
      </c>
      <c r="E69" s="75">
        <v>2</v>
      </c>
      <c r="F69" s="103">
        <f t="shared" si="0"/>
        <v>400000</v>
      </c>
    </row>
    <row r="72" spans="3:6" ht="15.5" thickBot="1"/>
    <row r="73" spans="3:6" ht="15.5" thickBot="1">
      <c r="C73" s="150" t="s">
        <v>98</v>
      </c>
      <c r="D73" s="150"/>
      <c r="E73" s="151"/>
      <c r="F73" s="98">
        <f>SUM(F59:F72)</f>
        <v>31790000</v>
      </c>
    </row>
  </sheetData>
  <mergeCells count="8">
    <mergeCell ref="A57:I57"/>
    <mergeCell ref="C73:E73"/>
    <mergeCell ref="A2:I2"/>
    <mergeCell ref="A10:I10"/>
    <mergeCell ref="A30:I30"/>
    <mergeCell ref="C41:E41"/>
    <mergeCell ref="C52:E52"/>
    <mergeCell ref="C55:E55"/>
  </mergeCells>
  <phoneticPr fontId="2"/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36DB5-0DAE-411B-B406-8F518EAF0719}">
  <dimension ref="A2:I72"/>
  <sheetViews>
    <sheetView workbookViewId="0">
      <selection activeCell="K21" sqref="K21"/>
    </sheetView>
  </sheetViews>
  <sheetFormatPr defaultColWidth="8.90625" defaultRowHeight="15"/>
  <cols>
    <col min="1" max="2" width="1.6328125" style="75" customWidth="1"/>
    <col min="3" max="3" width="9" style="75" bestFit="1" customWidth="1"/>
    <col min="4" max="4" width="12.90625" style="75" bestFit="1" customWidth="1"/>
    <col min="5" max="5" width="10.08984375" style="75" customWidth="1"/>
    <col min="6" max="6" width="16" style="75" customWidth="1"/>
    <col min="7" max="9" width="8.90625" style="75"/>
    <col min="10" max="10" width="1.54296875" style="75" customWidth="1"/>
    <col min="11" max="11" width="12.90625" style="75" customWidth="1"/>
    <col min="12" max="12" width="20.453125" style="75" customWidth="1"/>
    <col min="13" max="13" width="8.90625" style="75"/>
    <col min="14" max="14" width="20.453125" style="75" customWidth="1"/>
    <col min="15" max="15" width="2.81640625" style="75" customWidth="1"/>
    <col min="16" max="16384" width="8.90625" style="75"/>
  </cols>
  <sheetData>
    <row r="2" spans="1:9" ht="15.5" thickBot="1">
      <c r="A2" s="149" t="s">
        <v>50</v>
      </c>
      <c r="B2" s="149"/>
      <c r="C2" s="149"/>
      <c r="D2" s="149"/>
      <c r="E2" s="149"/>
      <c r="F2" s="149"/>
      <c r="G2" s="149"/>
      <c r="H2" s="149"/>
      <c r="I2" s="149"/>
    </row>
    <row r="3" spans="1:9" ht="15.5" thickTop="1">
      <c r="C3" s="76"/>
      <c r="D3" s="76"/>
      <c r="E3" s="76"/>
      <c r="F3" s="76"/>
      <c r="G3" s="76"/>
      <c r="H3" s="76"/>
      <c r="I3" s="76"/>
    </row>
    <row r="4" spans="1:9" ht="15.5" thickBot="1">
      <c r="B4" s="77"/>
      <c r="C4" s="78"/>
      <c r="D4" s="78"/>
      <c r="E4" s="78"/>
      <c r="F4" s="79"/>
    </row>
    <row r="5" spans="1:9" ht="15.5" thickBot="1">
      <c r="B5" s="80"/>
      <c r="C5" s="81">
        <v>3</v>
      </c>
      <c r="D5" s="75" t="s">
        <v>53</v>
      </c>
      <c r="F5" s="82"/>
    </row>
    <row r="6" spans="1:9" ht="15.5" thickBot="1">
      <c r="B6" s="80"/>
      <c r="C6" s="75" t="s">
        <v>99</v>
      </c>
      <c r="E6" s="83">
        <v>1650</v>
      </c>
      <c r="F6" s="82" t="s">
        <v>54</v>
      </c>
    </row>
    <row r="7" spans="1:9">
      <c r="B7" s="80"/>
      <c r="C7" s="1" t="s">
        <v>55</v>
      </c>
      <c r="F7" s="82"/>
    </row>
    <row r="8" spans="1:9" ht="7.25" customHeight="1">
      <c r="B8" s="84"/>
      <c r="C8" s="85"/>
      <c r="D8" s="86"/>
      <c r="E8" s="86"/>
      <c r="F8" s="87"/>
    </row>
    <row r="10" spans="1:9">
      <c r="A10" s="152" t="s">
        <v>56</v>
      </c>
      <c r="B10" s="152"/>
      <c r="C10" s="152"/>
      <c r="D10" s="152"/>
      <c r="E10" s="152"/>
      <c r="F10" s="152"/>
      <c r="G10" s="152"/>
      <c r="H10" s="152"/>
      <c r="I10" s="152"/>
    </row>
    <row r="11" spans="1:9" ht="15.5" thickBot="1">
      <c r="A11" s="88"/>
      <c r="B11" s="88"/>
      <c r="C11" s="88"/>
      <c r="D11" s="88"/>
      <c r="E11" s="88"/>
      <c r="F11" s="88"/>
      <c r="G11" s="88"/>
      <c r="H11" s="88"/>
      <c r="I11" s="88"/>
    </row>
    <row r="12" spans="1:9" ht="15.5" thickBot="1">
      <c r="C12" s="75" t="s">
        <v>57</v>
      </c>
      <c r="F12" s="89">
        <v>5</v>
      </c>
      <c r="G12" s="75" t="s">
        <v>58</v>
      </c>
    </row>
    <row r="13" spans="1:9" ht="15.5" thickBot="1">
      <c r="C13" s="75" t="s">
        <v>59</v>
      </c>
      <c r="F13" s="90">
        <f>C5</f>
        <v>3</v>
      </c>
      <c r="G13" s="75" t="s">
        <v>53</v>
      </c>
    </row>
    <row r="14" spans="1:9" ht="15.5" thickBot="1">
      <c r="C14" s="90">
        <f>C5</f>
        <v>3</v>
      </c>
      <c r="D14" s="75" t="s">
        <v>60</v>
      </c>
      <c r="F14" s="90">
        <f>F12*F13</f>
        <v>15</v>
      </c>
      <c r="G14" s="75" t="s">
        <v>58</v>
      </c>
    </row>
    <row r="16" spans="1:9" ht="15.5" thickBot="1"/>
    <row r="17" spans="1:9" ht="15.5" thickBot="1">
      <c r="C17" s="75" t="s">
        <v>61</v>
      </c>
      <c r="F17" s="91">
        <v>25</v>
      </c>
      <c r="G17" s="75" t="s">
        <v>62</v>
      </c>
    </row>
    <row r="18" spans="1:9" ht="15.5" thickBot="1">
      <c r="C18" s="1" t="s">
        <v>63</v>
      </c>
    </row>
    <row r="19" spans="1:9" ht="15.5" thickBot="1">
      <c r="C19" s="75" t="s">
        <v>64</v>
      </c>
      <c r="F19" s="92">
        <f>F12/(F17/60)</f>
        <v>12</v>
      </c>
      <c r="G19" s="75" t="s">
        <v>65</v>
      </c>
    </row>
    <row r="20" spans="1:9" ht="15.5" thickBot="1">
      <c r="C20" s="90">
        <f>C5</f>
        <v>3</v>
      </c>
      <c r="D20" s="75" t="s">
        <v>66</v>
      </c>
      <c r="F20" s="92">
        <f>C20*F19</f>
        <v>36</v>
      </c>
      <c r="G20" s="75" t="s">
        <v>65</v>
      </c>
    </row>
    <row r="21" spans="1:9" ht="15.5" thickBot="1">
      <c r="C21" s="93">
        <f>C5</f>
        <v>3</v>
      </c>
      <c r="D21" s="75" t="s">
        <v>67</v>
      </c>
      <c r="F21" s="94">
        <f>F20*E6</f>
        <v>59400</v>
      </c>
      <c r="G21" s="76" t="s">
        <v>68</v>
      </c>
    </row>
    <row r="22" spans="1:9" ht="15.5" thickBot="1">
      <c r="F22" s="94">
        <f>F21*22</f>
        <v>1306800</v>
      </c>
      <c r="G22" s="76" t="s">
        <v>69</v>
      </c>
    </row>
    <row r="23" spans="1:9" ht="15.5" thickBot="1">
      <c r="F23" s="95" t="s">
        <v>70</v>
      </c>
    </row>
    <row r="24" spans="1:9" ht="15.5" thickBot="1">
      <c r="F24" s="90">
        <f>F20/2</f>
        <v>18</v>
      </c>
      <c r="G24" s="76" t="s">
        <v>71</v>
      </c>
    </row>
    <row r="25" spans="1:9" ht="15.5" thickBot="1">
      <c r="F25" s="90">
        <f>F24*22</f>
        <v>396</v>
      </c>
      <c r="G25" s="76" t="s">
        <v>72</v>
      </c>
    </row>
    <row r="27" spans="1:9">
      <c r="C27" s="75" t="s">
        <v>73</v>
      </c>
    </row>
    <row r="30" spans="1:9" ht="15.5" thickBot="1">
      <c r="A30" s="149" t="s">
        <v>74</v>
      </c>
      <c r="B30" s="149"/>
      <c r="C30" s="149"/>
      <c r="D30" s="149"/>
      <c r="E30" s="149"/>
      <c r="F30" s="149"/>
      <c r="G30" s="149"/>
      <c r="H30" s="149"/>
      <c r="I30" s="149"/>
    </row>
    <row r="31" spans="1:9" ht="16" thickTop="1" thickBot="1"/>
    <row r="32" spans="1:9" ht="15.5" thickBot="1">
      <c r="C32" s="75" t="s">
        <v>75</v>
      </c>
      <c r="F32" s="96">
        <f>1000*23*8+30000</f>
        <v>214000</v>
      </c>
      <c r="G32" s="75" t="s">
        <v>2</v>
      </c>
    </row>
    <row r="33" spans="3:7">
      <c r="F33" s="1" t="s">
        <v>76</v>
      </c>
    </row>
    <row r="34" spans="3:7" ht="15.5" thickBot="1"/>
    <row r="35" spans="3:7" ht="15.5" thickBot="1">
      <c r="C35" s="75" t="s">
        <v>77</v>
      </c>
      <c r="F35" s="97">
        <f>F25*300</f>
        <v>118800</v>
      </c>
      <c r="G35" s="75" t="s">
        <v>2</v>
      </c>
    </row>
    <row r="36" spans="3:7" ht="15.5" thickBot="1">
      <c r="F36" s="90">
        <f>F25/30</f>
        <v>13.2</v>
      </c>
      <c r="G36" s="75" t="s">
        <v>78</v>
      </c>
    </row>
    <row r="37" spans="3:7" ht="15.5" thickBot="1"/>
    <row r="38" spans="3:7" ht="15.5" thickBot="1">
      <c r="C38" s="75" t="s">
        <v>79</v>
      </c>
      <c r="F38" s="97">
        <f>F25*200</f>
        <v>79200</v>
      </c>
      <c r="G38" s="75" t="s">
        <v>2</v>
      </c>
    </row>
    <row r="39" spans="3:7" ht="15.5" thickBot="1"/>
    <row r="40" spans="3:7" ht="15.5" thickBot="1">
      <c r="C40" s="153" t="s">
        <v>1</v>
      </c>
      <c r="D40" s="153"/>
      <c r="E40" s="154"/>
      <c r="F40" s="98">
        <f>F32+F35+F38</f>
        <v>412000</v>
      </c>
      <c r="G40" s="75" t="s">
        <v>2</v>
      </c>
    </row>
    <row r="42" spans="3:7" ht="15.5" thickBot="1"/>
    <row r="43" spans="3:7" ht="15.5" thickBot="1">
      <c r="C43" s="75" t="s">
        <v>80</v>
      </c>
      <c r="F43" s="83">
        <v>100000</v>
      </c>
      <c r="G43" s="75" t="s">
        <v>2</v>
      </c>
    </row>
    <row r="44" spans="3:7" ht="15.5" thickBot="1">
      <c r="C44" s="75" t="s">
        <v>81</v>
      </c>
      <c r="F44" s="99">
        <v>15000</v>
      </c>
      <c r="G44" s="75" t="s">
        <v>2</v>
      </c>
    </row>
    <row r="45" spans="3:7" ht="15.5" thickBot="1">
      <c r="C45" s="75" t="s">
        <v>82</v>
      </c>
      <c r="F45" s="100">
        <f>F36*2200</f>
        <v>29040</v>
      </c>
      <c r="G45" s="75" t="s">
        <v>2</v>
      </c>
    </row>
    <row r="46" spans="3:7" ht="15.5" thickBot="1"/>
    <row r="47" spans="3:7" ht="15.5" thickBot="1">
      <c r="C47" s="75" t="s">
        <v>83</v>
      </c>
      <c r="F47" s="101">
        <f>F72/36</f>
        <v>116388.88888888889</v>
      </c>
      <c r="G47" s="75" t="s">
        <v>2</v>
      </c>
    </row>
    <row r="48" spans="3:7">
      <c r="C48" s="75" t="s">
        <v>84</v>
      </c>
    </row>
    <row r="50" spans="1:9" ht="15.5" thickBot="1"/>
    <row r="51" spans="1:9" ht="15.5" thickBot="1">
      <c r="C51" s="153" t="s">
        <v>85</v>
      </c>
      <c r="D51" s="153"/>
      <c r="E51" s="154"/>
      <c r="F51" s="98">
        <f>SUM(F43:F47)</f>
        <v>260428.88888888888</v>
      </c>
      <c r="G51" s="75" t="s">
        <v>2</v>
      </c>
    </row>
    <row r="53" spans="1:9" ht="15.5" thickBot="1"/>
    <row r="54" spans="1:9" ht="15.5" thickBot="1">
      <c r="C54" s="153" t="s">
        <v>86</v>
      </c>
      <c r="D54" s="153"/>
      <c r="E54" s="154"/>
      <c r="F54" s="98">
        <f>F22-F40-F51</f>
        <v>634371.11111111112</v>
      </c>
      <c r="G54" s="75" t="s">
        <v>2</v>
      </c>
    </row>
    <row r="56" spans="1:9" ht="15.5" thickBot="1">
      <c r="A56" s="149" t="s">
        <v>87</v>
      </c>
      <c r="B56" s="149"/>
      <c r="C56" s="149"/>
      <c r="D56" s="149"/>
      <c r="E56" s="149"/>
      <c r="F56" s="149"/>
      <c r="G56" s="149"/>
      <c r="H56" s="149"/>
      <c r="I56" s="149"/>
    </row>
    <row r="57" spans="1:9" ht="16" thickTop="1" thickBot="1"/>
    <row r="58" spans="1:9" ht="15.5" thickBot="1">
      <c r="C58" s="75" t="s">
        <v>88</v>
      </c>
      <c r="D58" s="102">
        <v>1000000</v>
      </c>
      <c r="E58" s="90">
        <f>C5</f>
        <v>3</v>
      </c>
      <c r="F58" s="103">
        <f>D58*E58</f>
        <v>3000000</v>
      </c>
    </row>
    <row r="59" spans="1:9">
      <c r="C59" s="75" t="s">
        <v>89</v>
      </c>
      <c r="D59" s="102">
        <v>150000</v>
      </c>
      <c r="E59" s="75">
        <v>1</v>
      </c>
      <c r="F59" s="103">
        <f t="shared" ref="F59:F68" si="0">D59*E59</f>
        <v>150000</v>
      </c>
    </row>
    <row r="60" spans="1:9">
      <c r="C60" s="75" t="s">
        <v>90</v>
      </c>
      <c r="D60" s="102">
        <v>150000</v>
      </c>
      <c r="E60" s="75">
        <v>1</v>
      </c>
      <c r="F60" s="103">
        <f t="shared" si="0"/>
        <v>150000</v>
      </c>
    </row>
    <row r="61" spans="1:9">
      <c r="C61" s="75" t="s">
        <v>91</v>
      </c>
      <c r="D61" s="102">
        <v>150000</v>
      </c>
      <c r="E61" s="75">
        <v>1</v>
      </c>
      <c r="F61" s="103">
        <f t="shared" si="0"/>
        <v>150000</v>
      </c>
    </row>
    <row r="62" spans="1:9">
      <c r="C62" s="75" t="s">
        <v>92</v>
      </c>
      <c r="D62" s="102">
        <v>30000</v>
      </c>
      <c r="E62" s="75">
        <v>3</v>
      </c>
      <c r="F62" s="103">
        <f t="shared" si="0"/>
        <v>90000</v>
      </c>
    </row>
    <row r="63" spans="1:9">
      <c r="C63" s="75" t="s">
        <v>93</v>
      </c>
      <c r="D63" s="102">
        <v>500</v>
      </c>
      <c r="E63" s="75">
        <v>100</v>
      </c>
      <c r="F63" s="103">
        <f t="shared" si="0"/>
        <v>50000</v>
      </c>
    </row>
    <row r="64" spans="1:9">
      <c r="C64" s="75" t="s">
        <v>94</v>
      </c>
      <c r="D64" s="102">
        <v>200000</v>
      </c>
      <c r="E64" s="75">
        <v>1</v>
      </c>
      <c r="F64" s="103">
        <f t="shared" si="0"/>
        <v>200000</v>
      </c>
    </row>
    <row r="65" spans="3:6">
      <c r="D65" s="104"/>
      <c r="F65" s="104"/>
    </row>
    <row r="66" spans="3:6">
      <c r="C66" s="75" t="s">
        <v>95</v>
      </c>
      <c r="D66" s="102">
        <v>100000</v>
      </c>
      <c r="E66" s="75">
        <v>1</v>
      </c>
      <c r="F66" s="103">
        <f t="shared" si="0"/>
        <v>100000</v>
      </c>
    </row>
    <row r="67" spans="3:6">
      <c r="C67" s="75" t="s">
        <v>96</v>
      </c>
      <c r="D67" s="102">
        <v>100000</v>
      </c>
      <c r="E67" s="75">
        <v>1</v>
      </c>
      <c r="F67" s="103">
        <f t="shared" si="0"/>
        <v>100000</v>
      </c>
    </row>
    <row r="68" spans="3:6">
      <c r="C68" s="75" t="s">
        <v>97</v>
      </c>
      <c r="D68" s="102">
        <v>100000</v>
      </c>
      <c r="E68" s="75">
        <v>2</v>
      </c>
      <c r="F68" s="103">
        <f t="shared" si="0"/>
        <v>200000</v>
      </c>
    </row>
    <row r="71" spans="3:6" ht="15.5" thickBot="1"/>
    <row r="72" spans="3:6" ht="15.5" thickBot="1">
      <c r="C72" s="150" t="s">
        <v>98</v>
      </c>
      <c r="D72" s="150"/>
      <c r="E72" s="151"/>
      <c r="F72" s="98">
        <f>SUM(F58:F71)</f>
        <v>4190000</v>
      </c>
    </row>
  </sheetData>
  <mergeCells count="8">
    <mergeCell ref="A56:I56"/>
    <mergeCell ref="C72:E72"/>
    <mergeCell ref="A2:I2"/>
    <mergeCell ref="A10:I10"/>
    <mergeCell ref="A30:I30"/>
    <mergeCell ref="C40:E40"/>
    <mergeCell ref="C51:E51"/>
    <mergeCell ref="C54:E54"/>
  </mergeCells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収支シミュレーションシート</vt:lpstr>
      <vt:lpstr>入力例</vt:lpstr>
      <vt:lpstr>機械１台、月132着</vt:lpstr>
      <vt:lpstr>自社収支</vt:lpstr>
      <vt:lpstr>機械２台、月264着</vt:lpstr>
      <vt:lpstr>機械2０台、月〇〇着</vt:lpstr>
      <vt:lpstr>機械３台、月396着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</dc:creator>
  <cp:lastModifiedBy>服部貴浩</cp:lastModifiedBy>
  <cp:lastPrinted>2022-07-03T03:04:20Z</cp:lastPrinted>
  <dcterms:created xsi:type="dcterms:W3CDTF">2015-09-02T06:44:48Z</dcterms:created>
  <dcterms:modified xsi:type="dcterms:W3CDTF">2022-07-03T08:14:01Z</dcterms:modified>
</cp:coreProperties>
</file>